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0610" windowHeight="9075" tabRatio="899"/>
  </bookViews>
  <sheets>
    <sheet name="AMPOP" sheetId="5" r:id="rId1"/>
    <sheet name="N 4_hodvacayin" sheetId="4" r:id="rId2"/>
    <sheet name="N 5_Gorcarnakan" sheetId="3" r:id="rId3"/>
    <sheet name="N 7_ekamut__" sheetId="28" r:id="rId4"/>
    <sheet name="N 8_taracq" sheetId="9" r:id="rId5"/>
    <sheet name="N10-1" sheetId="10" r:id="rId6"/>
    <sheet name="N 10-2" sheetId="14" r:id="rId7"/>
  </sheets>
  <definedNames>
    <definedName name="AgencyCode" localSheetId="3">#REF!</definedName>
    <definedName name="AgencyCode">#REF!</definedName>
    <definedName name="AgencyName" localSheetId="3">#REF!</definedName>
    <definedName name="AgencyName">#REF!</definedName>
    <definedName name="ampop_krchat" localSheetId="3">#REF!</definedName>
    <definedName name="ampop_krchat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AMPOP!$A$2:$S$48</definedName>
    <definedName name="_xlnm.Print_Titles" localSheetId="0">AMPOP!$5:$6</definedName>
  </definedNames>
  <calcPr calcId="145621"/>
</workbook>
</file>

<file path=xl/calcChain.xml><?xml version="1.0" encoding="utf-8"?>
<calcChain xmlns="http://schemas.openxmlformats.org/spreadsheetml/2006/main">
  <c r="BW10" i="4" l="1"/>
  <c r="CJ15" i="4"/>
  <c r="BW15" i="4" s="1"/>
  <c r="BW14" i="4"/>
  <c r="CH14" i="4"/>
  <c r="CM18" i="4" l="1"/>
  <c r="M16" i="5"/>
  <c r="G39" i="10" l="1"/>
  <c r="H39" i="10"/>
  <c r="I39" i="10"/>
  <c r="J39" i="10"/>
  <c r="K39" i="10"/>
  <c r="L39" i="10"/>
  <c r="M39" i="10"/>
  <c r="N39" i="10"/>
  <c r="O39" i="10"/>
  <c r="G40" i="10"/>
  <c r="H40" i="10"/>
  <c r="I40" i="10"/>
  <c r="J40" i="10"/>
  <c r="K40" i="10"/>
  <c r="L40" i="10"/>
  <c r="M40" i="10"/>
  <c r="N40" i="10"/>
  <c r="O40" i="10"/>
  <c r="D40" i="10"/>
  <c r="AC36" i="9"/>
  <c r="AB36" i="9" s="1"/>
  <c r="AC35" i="9"/>
  <c r="AB35" i="9" s="1"/>
  <c r="J36" i="3"/>
  <c r="E39" i="10" s="1"/>
  <c r="K36" i="3"/>
  <c r="F39" i="10" s="1"/>
  <c r="J37" i="3"/>
  <c r="E40" i="10" s="1"/>
  <c r="K37" i="3"/>
  <c r="F40" i="10" s="1"/>
  <c r="I37" i="3"/>
  <c r="I36" i="3"/>
  <c r="D39" i="10" s="1"/>
  <c r="K9" i="5"/>
  <c r="L9" i="5"/>
  <c r="J9" i="5"/>
  <c r="K37" i="5"/>
  <c r="L37" i="5"/>
  <c r="J37" i="5"/>
  <c r="H37" i="5"/>
  <c r="CG37" i="4"/>
  <c r="BW37" i="4"/>
  <c r="BW38" i="4"/>
  <c r="CE38" i="4"/>
  <c r="M43" i="5"/>
  <c r="N43" i="5"/>
  <c r="O43" i="5"/>
  <c r="O42" i="5"/>
  <c r="N42" i="5"/>
  <c r="M42" i="5"/>
  <c r="K52" i="5"/>
  <c r="L52" i="5"/>
  <c r="J52" i="5"/>
  <c r="M45" i="5" l="1"/>
  <c r="M44" i="5"/>
  <c r="N45" i="5" l="1"/>
  <c r="G26" i="28" l="1"/>
  <c r="F26" i="28"/>
  <c r="E26" i="28"/>
  <c r="D26" i="28"/>
  <c r="C26" i="28"/>
  <c r="G20" i="28"/>
  <c r="F20" i="28"/>
  <c r="E20" i="28"/>
  <c r="E18" i="28" s="1"/>
  <c r="D20" i="28"/>
  <c r="C20" i="28"/>
  <c r="C18" i="28" s="1"/>
  <c r="G18" i="28"/>
  <c r="F18" i="28"/>
  <c r="F5" i="28" s="1"/>
  <c r="G7" i="28"/>
  <c r="F7" i="28"/>
  <c r="E7" i="28"/>
  <c r="D7" i="28"/>
  <c r="C7" i="28"/>
  <c r="D18" i="28" l="1"/>
  <c r="D5" i="28" s="1"/>
  <c r="E5" i="28"/>
  <c r="C5" i="28"/>
  <c r="G5" i="28"/>
  <c r="N20" i="5"/>
  <c r="M17" i="5" l="1"/>
  <c r="Q8" i="5" l="1"/>
  <c r="R8" i="5"/>
  <c r="Q9" i="5"/>
  <c r="R9" i="5"/>
  <c r="Q11" i="5"/>
  <c r="R11" i="5"/>
  <c r="Q12" i="5"/>
  <c r="R12" i="5"/>
  <c r="Q15" i="5"/>
  <c r="R15" i="5"/>
  <c r="Q21" i="5"/>
  <c r="R21" i="5"/>
  <c r="Q23" i="5"/>
  <c r="R23" i="5"/>
  <c r="Q37" i="5"/>
  <c r="R37" i="5"/>
  <c r="Q46" i="5"/>
  <c r="R46" i="5"/>
  <c r="P46" i="5"/>
  <c r="P37" i="5"/>
  <c r="P23" i="5"/>
  <c r="P21" i="5"/>
  <c r="P15" i="5"/>
  <c r="P12" i="5"/>
  <c r="P11" i="5"/>
  <c r="P9" i="5"/>
  <c r="P8" i="5"/>
  <c r="P7" i="5" l="1"/>
  <c r="P10" i="5" s="1"/>
  <c r="R7" i="5"/>
  <c r="R10" i="5" s="1"/>
  <c r="Q7" i="5"/>
  <c r="Q10" i="5" s="1"/>
  <c r="E14" i="10" l="1"/>
  <c r="F14" i="10"/>
  <c r="E15" i="10"/>
  <c r="F15" i="10"/>
  <c r="E16" i="10"/>
  <c r="F16" i="10"/>
  <c r="E17" i="10"/>
  <c r="F17" i="10"/>
  <c r="E18" i="10"/>
  <c r="F18" i="10"/>
  <c r="D16" i="10"/>
  <c r="D17" i="10"/>
  <c r="D18" i="10"/>
  <c r="G10" i="10"/>
  <c r="H10" i="10"/>
  <c r="I10" i="10"/>
  <c r="J10" i="10"/>
  <c r="K10" i="10"/>
  <c r="L10" i="10"/>
  <c r="BB9" i="9"/>
  <c r="BC9" i="9"/>
  <c r="BD9" i="9"/>
  <c r="BE9" i="9"/>
  <c r="BF9" i="9"/>
  <c r="BG9" i="9"/>
  <c r="BH9" i="9"/>
  <c r="BI9" i="9"/>
  <c r="BJ9" i="9"/>
  <c r="BK9" i="9"/>
  <c r="K15" i="5"/>
  <c r="L15" i="5"/>
  <c r="BA11" i="9"/>
  <c r="AZ11" i="9" s="1"/>
  <c r="BA12" i="9"/>
  <c r="AZ12" i="9" s="1"/>
  <c r="BA13" i="9"/>
  <c r="AZ13" i="9" s="1"/>
  <c r="BA14" i="9"/>
  <c r="AZ14" i="9" s="1"/>
  <c r="BB30" i="9"/>
  <c r="BC30" i="9"/>
  <c r="BD30" i="9"/>
  <c r="BE30" i="9"/>
  <c r="BF30" i="9"/>
  <c r="BG30" i="9"/>
  <c r="BH30" i="9"/>
  <c r="BI30" i="9"/>
  <c r="BJ30" i="9"/>
  <c r="BK30" i="9"/>
  <c r="AZ38" i="9"/>
  <c r="AZ32" i="9"/>
  <c r="AZ37" i="9"/>
  <c r="BB17" i="9"/>
  <c r="BD17" i="9"/>
  <c r="BF17" i="9"/>
  <c r="BI17" i="9"/>
  <c r="BB6" i="9"/>
  <c r="BC6" i="9"/>
  <c r="BD6" i="9"/>
  <c r="BE6" i="9"/>
  <c r="BF6" i="9"/>
  <c r="BG6" i="9"/>
  <c r="BH6" i="9"/>
  <c r="BI6" i="9"/>
  <c r="BJ6" i="9"/>
  <c r="BK6" i="9"/>
  <c r="AP17" i="9" l="1"/>
  <c r="AR17" i="9"/>
  <c r="AT17" i="9"/>
  <c r="AW17" i="9"/>
  <c r="AP6" i="9"/>
  <c r="AQ6" i="9"/>
  <c r="AR6" i="9"/>
  <c r="AS6" i="9"/>
  <c r="AT6" i="9"/>
  <c r="AU6" i="9"/>
  <c r="AV6" i="9"/>
  <c r="AW6" i="9"/>
  <c r="AX6" i="9"/>
  <c r="AY6" i="9"/>
  <c r="AD9" i="9"/>
  <c r="AE9" i="9"/>
  <c r="AF9" i="9"/>
  <c r="AG9" i="9"/>
  <c r="AH9" i="9"/>
  <c r="AI9" i="9"/>
  <c r="AJ9" i="9"/>
  <c r="AK9" i="9"/>
  <c r="AL9" i="9"/>
  <c r="AM9" i="9"/>
  <c r="AC13" i="9"/>
  <c r="AB13" i="9" s="1"/>
  <c r="AC14" i="9"/>
  <c r="AB14" i="9" s="1"/>
  <c r="AC12" i="9"/>
  <c r="AB12" i="9" s="1"/>
  <c r="AD30" i="9"/>
  <c r="AE30" i="9"/>
  <c r="AF30" i="9"/>
  <c r="AG30" i="9"/>
  <c r="AH30" i="9"/>
  <c r="AI30" i="9"/>
  <c r="AJ30" i="9"/>
  <c r="AK30" i="9"/>
  <c r="AL30" i="9"/>
  <c r="AM30" i="9"/>
  <c r="AB32" i="9"/>
  <c r="AD17" i="9"/>
  <c r="AF17" i="9"/>
  <c r="AH17" i="9"/>
  <c r="AK17" i="9"/>
  <c r="AD6" i="9"/>
  <c r="AE6" i="9"/>
  <c r="AF6" i="9"/>
  <c r="AG6" i="9"/>
  <c r="AH6" i="9"/>
  <c r="AI6" i="9"/>
  <c r="AJ6" i="9"/>
  <c r="AK6" i="9"/>
  <c r="AL6" i="9"/>
  <c r="AM6" i="9"/>
  <c r="R6" i="9"/>
  <c r="S6" i="9"/>
  <c r="T6" i="9"/>
  <c r="U6" i="9"/>
  <c r="V6" i="9"/>
  <c r="W6" i="9"/>
  <c r="X6" i="9"/>
  <c r="Y6" i="9"/>
  <c r="Z6" i="9"/>
  <c r="AA6" i="9"/>
  <c r="Q11" i="9"/>
  <c r="Q12" i="9"/>
  <c r="P12" i="9" s="1"/>
  <c r="Q13" i="9"/>
  <c r="P13" i="9" s="1"/>
  <c r="Q14" i="9"/>
  <c r="P14" i="9" s="1"/>
  <c r="P37" i="9"/>
  <c r="R30" i="9"/>
  <c r="S30" i="9"/>
  <c r="T30" i="9"/>
  <c r="U30" i="9"/>
  <c r="V30" i="9"/>
  <c r="W30" i="9"/>
  <c r="X30" i="9"/>
  <c r="Y30" i="9"/>
  <c r="Z30" i="9"/>
  <c r="AA30" i="9"/>
  <c r="P32" i="9"/>
  <c r="R17" i="9"/>
  <c r="T17" i="9"/>
  <c r="V17" i="9"/>
  <c r="Y17" i="9"/>
  <c r="F17" i="9"/>
  <c r="H17" i="9"/>
  <c r="J17" i="9"/>
  <c r="M17" i="9"/>
  <c r="F6" i="9"/>
  <c r="G6" i="9"/>
  <c r="H6" i="9"/>
  <c r="I6" i="9"/>
  <c r="J6" i="9"/>
  <c r="K6" i="9"/>
  <c r="L6" i="9"/>
  <c r="M6" i="9"/>
  <c r="N6" i="9"/>
  <c r="O6" i="9"/>
  <c r="E41" i="9"/>
  <c r="E40" i="9"/>
  <c r="E38" i="9"/>
  <c r="D32" i="9"/>
  <c r="D37" i="9"/>
  <c r="E33" i="9"/>
  <c r="E34" i="9"/>
  <c r="E31" i="9"/>
  <c r="L29" i="9"/>
  <c r="L28" i="9"/>
  <c r="E27" i="9"/>
  <c r="E17" i="9" s="1"/>
  <c r="L26" i="9"/>
  <c r="N25" i="9"/>
  <c r="N17" i="9" s="1"/>
  <c r="O22" i="9"/>
  <c r="O17" i="9" s="1"/>
  <c r="K23" i="9"/>
  <c r="K17" i="9" s="1"/>
  <c r="L18" i="9"/>
  <c r="I20" i="9"/>
  <c r="D20" i="9" s="1"/>
  <c r="I21" i="9"/>
  <c r="I19" i="9"/>
  <c r="D19" i="9" s="1"/>
  <c r="E11" i="9"/>
  <c r="E12" i="9"/>
  <c r="E13" i="9"/>
  <c r="E14" i="9"/>
  <c r="E10" i="9"/>
  <c r="E8" i="9"/>
  <c r="E7" i="9"/>
  <c r="E6" i="9" l="1"/>
  <c r="L17" i="9"/>
  <c r="I17" i="9"/>
  <c r="G42" i="3"/>
  <c r="G41" i="3"/>
  <c r="G33" i="3"/>
  <c r="G34" i="3"/>
  <c r="G35" i="3"/>
  <c r="G38" i="3"/>
  <c r="G39" i="3"/>
  <c r="G32" i="3"/>
  <c r="G27" i="3"/>
  <c r="G28" i="3"/>
  <c r="G29" i="3"/>
  <c r="G30" i="3"/>
  <c r="G26" i="3"/>
  <c r="G19" i="3"/>
  <c r="G20" i="3"/>
  <c r="G21" i="3"/>
  <c r="G22" i="3"/>
  <c r="G23" i="3"/>
  <c r="G24" i="3"/>
  <c r="G25" i="3"/>
  <c r="G18" i="3"/>
  <c r="G16" i="3"/>
  <c r="G11" i="3"/>
  <c r="G12" i="3"/>
  <c r="G13" i="3"/>
  <c r="G14" i="3"/>
  <c r="G10" i="3"/>
  <c r="G8" i="3"/>
  <c r="G7" i="3"/>
  <c r="CL36" i="4"/>
  <c r="CL32" i="4" s="1"/>
  <c r="CM35" i="4"/>
  <c r="CM32" i="4" s="1"/>
  <c r="BY32" i="4"/>
  <c r="BZ32" i="4"/>
  <c r="CA32" i="4"/>
  <c r="CB32" i="4"/>
  <c r="CC32" i="4"/>
  <c r="CF32" i="4"/>
  <c r="CG32" i="4"/>
  <c r="CH32" i="4"/>
  <c r="CI32" i="4"/>
  <c r="CJ32" i="4"/>
  <c r="CK32" i="4"/>
  <c r="U10" i="4"/>
  <c r="F10" i="4"/>
  <c r="G10" i="4"/>
  <c r="H10" i="4"/>
  <c r="I10" i="4"/>
  <c r="J10" i="4"/>
  <c r="K10" i="4"/>
  <c r="L10" i="4"/>
  <c r="M10" i="4"/>
  <c r="N10" i="4"/>
  <c r="O10" i="4"/>
  <c r="P10" i="4"/>
  <c r="R10" i="4"/>
  <c r="S10" i="4"/>
  <c r="T10" i="4"/>
  <c r="F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F32" i="4"/>
  <c r="G32" i="4"/>
  <c r="H32" i="4"/>
  <c r="I32" i="4"/>
  <c r="J32" i="4"/>
  <c r="K32" i="4"/>
  <c r="N32" i="4"/>
  <c r="O32" i="4"/>
  <c r="P32" i="4"/>
  <c r="Q32" i="4"/>
  <c r="R32" i="4"/>
  <c r="S32" i="4"/>
  <c r="F18" i="4"/>
  <c r="G18" i="4"/>
  <c r="H18" i="4"/>
  <c r="K18" i="4"/>
  <c r="M18" i="4"/>
  <c r="N18" i="4"/>
  <c r="O18" i="4"/>
  <c r="P18" i="4"/>
  <c r="Q18" i="4"/>
  <c r="S18" i="4"/>
  <c r="T18" i="4"/>
  <c r="U18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E33" i="4"/>
  <c r="E34" i="4"/>
  <c r="U35" i="4"/>
  <c r="U32" i="4" s="1"/>
  <c r="T36" i="4"/>
  <c r="T32" i="4" s="1"/>
  <c r="M39" i="4"/>
  <c r="M32" i="4" s="1"/>
  <c r="L40" i="4"/>
  <c r="L32" i="4" s="1"/>
  <c r="E42" i="4"/>
  <c r="E41" i="4" s="1"/>
  <c r="G43" i="4"/>
  <c r="G41" i="4" s="1"/>
  <c r="R31" i="4"/>
  <c r="R18" i="4" s="1"/>
  <c r="J29" i="4"/>
  <c r="J30" i="4"/>
  <c r="J28" i="4"/>
  <c r="E27" i="4"/>
  <c r="E26" i="4"/>
  <c r="E25" i="4"/>
  <c r="E24" i="4"/>
  <c r="E23" i="4"/>
  <c r="E22" i="4"/>
  <c r="I21" i="4"/>
  <c r="I20" i="4"/>
  <c r="E9" i="4"/>
  <c r="E8" i="4"/>
  <c r="I19" i="4"/>
  <c r="F6" i="4" l="1"/>
  <c r="R6" i="4"/>
  <c r="N6" i="4"/>
  <c r="E7" i="4"/>
  <c r="I18" i="4"/>
  <c r="I6" i="4" s="1"/>
  <c r="J18" i="4"/>
  <c r="J6" i="4" s="1"/>
  <c r="E18" i="4"/>
  <c r="E32" i="4"/>
  <c r="O6" i="4"/>
  <c r="G6" i="4"/>
  <c r="K6" i="4"/>
  <c r="T6" i="4"/>
  <c r="H6" i="4"/>
  <c r="S6" i="4"/>
  <c r="P6" i="4"/>
  <c r="U6" i="4"/>
  <c r="M6" i="4"/>
  <c r="E11" i="4" l="1"/>
  <c r="E12" i="4"/>
  <c r="Q13" i="4"/>
  <c r="Q10" i="4" s="1"/>
  <c r="Q6" i="4" s="1"/>
  <c r="AG14" i="4"/>
  <c r="AG15" i="4"/>
  <c r="AG13" i="4"/>
  <c r="W9" i="4"/>
  <c r="V14" i="4"/>
  <c r="V15" i="4"/>
  <c r="E10" i="4" l="1"/>
  <c r="J12" i="5"/>
  <c r="I8" i="5" l="1"/>
  <c r="L8" i="5"/>
  <c r="H8" i="5"/>
  <c r="I46" i="5"/>
  <c r="H46" i="5" l="1"/>
  <c r="H23" i="5"/>
  <c r="H21" i="5"/>
  <c r="H15" i="5"/>
  <c r="H12" i="5"/>
  <c r="H11" i="5"/>
  <c r="H9" i="5"/>
  <c r="H7" i="5" l="1"/>
  <c r="H10" i="5" s="1"/>
  <c r="M39" i="5" l="1"/>
  <c r="M41" i="5"/>
  <c r="M26" i="5"/>
  <c r="M27" i="5"/>
  <c r="M28" i="5"/>
  <c r="M29" i="5"/>
  <c r="M30" i="5"/>
  <c r="M31" i="5"/>
  <c r="M32" i="5"/>
  <c r="M33" i="5"/>
  <c r="M34" i="5"/>
  <c r="M35" i="5"/>
  <c r="M36" i="5"/>
  <c r="M18" i="5"/>
  <c r="M19" i="5"/>
  <c r="M20" i="5"/>
  <c r="M9" i="5" l="1"/>
  <c r="E9" i="5"/>
  <c r="F9" i="5"/>
  <c r="AP30" i="9" l="1"/>
  <c r="AQ30" i="9"/>
  <c r="AR30" i="9"/>
  <c r="AS30" i="9"/>
  <c r="AT30" i="9"/>
  <c r="AU30" i="9"/>
  <c r="AV30" i="9"/>
  <c r="AW30" i="9"/>
  <c r="AX30" i="9"/>
  <c r="AY30" i="9"/>
  <c r="AP15" i="9"/>
  <c r="AQ15" i="9"/>
  <c r="AR15" i="9"/>
  <c r="AS15" i="9"/>
  <c r="AT15" i="9"/>
  <c r="AU15" i="9"/>
  <c r="AV15" i="9"/>
  <c r="AW15" i="9"/>
  <c r="AX15" i="9"/>
  <c r="AY15" i="9"/>
  <c r="AP9" i="9"/>
  <c r="AQ9" i="9"/>
  <c r="AR9" i="9"/>
  <c r="AS9" i="9"/>
  <c r="AT9" i="9"/>
  <c r="AU9" i="9"/>
  <c r="AV9" i="9"/>
  <c r="AW9" i="9"/>
  <c r="AX9" i="9"/>
  <c r="AY9" i="9"/>
  <c r="AN38" i="9"/>
  <c r="AO14" i="9"/>
  <c r="AN14" i="9" s="1"/>
  <c r="AO12" i="9"/>
  <c r="AN12" i="9" s="1"/>
  <c r="M48" i="5" l="1"/>
  <c r="N48" i="5"/>
  <c r="O48" i="5"/>
  <c r="M18" i="10" l="1"/>
  <c r="N18" i="10"/>
  <c r="O18" i="10"/>
  <c r="N17" i="10"/>
  <c r="O17" i="10"/>
  <c r="M17" i="10"/>
  <c r="N16" i="10"/>
  <c r="F30" i="9"/>
  <c r="G30" i="9"/>
  <c r="H30" i="9"/>
  <c r="I30" i="9"/>
  <c r="J30" i="9"/>
  <c r="K30" i="9"/>
  <c r="L30" i="9"/>
  <c r="M30" i="9"/>
  <c r="N30" i="9"/>
  <c r="O30" i="9"/>
  <c r="E13" i="10" l="1"/>
  <c r="DU35" i="4"/>
  <c r="DD35" i="4"/>
  <c r="BW35" i="4"/>
  <c r="D14" i="9" l="1"/>
  <c r="D12" i="9"/>
  <c r="L29" i="4"/>
  <c r="L18" i="4" s="1"/>
  <c r="L6" i="4" s="1"/>
  <c r="N34" i="5"/>
  <c r="O34" i="5"/>
  <c r="G8" i="5" l="1"/>
  <c r="H12" i="3"/>
  <c r="I12" i="3"/>
  <c r="J12" i="3"/>
  <c r="K12" i="3"/>
  <c r="H13" i="3"/>
  <c r="I13" i="3"/>
  <c r="J13" i="3"/>
  <c r="K13" i="3"/>
  <c r="H14" i="3"/>
  <c r="I14" i="3"/>
  <c r="J14" i="3"/>
  <c r="K14" i="3"/>
  <c r="DG43" i="4" l="1"/>
  <c r="DE43" i="4" s="1"/>
  <c r="DF42" i="4"/>
  <c r="DE42" i="4" s="1"/>
  <c r="DE35" i="4"/>
  <c r="DE36" i="4"/>
  <c r="DE39" i="4"/>
  <c r="DE40" i="4"/>
  <c r="DE34" i="4"/>
  <c r="DE33" i="4"/>
  <c r="DJ30" i="4"/>
  <c r="DE30" i="4" s="1"/>
  <c r="DJ28" i="4"/>
  <c r="DE28" i="4" s="1"/>
  <c r="DF23" i="4"/>
  <c r="DE23" i="4" s="1"/>
  <c r="DF24" i="4"/>
  <c r="DE24" i="4" s="1"/>
  <c r="DF25" i="4"/>
  <c r="DE25" i="4" s="1"/>
  <c r="DF26" i="4"/>
  <c r="DE26" i="4" s="1"/>
  <c r="DF27" i="4"/>
  <c r="DE27" i="4" s="1"/>
  <c r="DF22" i="4"/>
  <c r="DE22" i="4" s="1"/>
  <c r="DI20" i="4"/>
  <c r="DE20" i="4" s="1"/>
  <c r="DI21" i="4"/>
  <c r="DE21" i="4" s="1"/>
  <c r="DI19" i="4"/>
  <c r="DE19" i="4" s="1"/>
  <c r="DG17" i="4"/>
  <c r="DG16" i="4" s="1"/>
  <c r="DE12" i="4"/>
  <c r="DE13" i="4"/>
  <c r="DE14" i="4"/>
  <c r="DE15" i="4"/>
  <c r="DE11" i="4"/>
  <c r="DP14" i="4"/>
  <c r="DP10" i="4" s="1"/>
  <c r="DQ13" i="4"/>
  <c r="DQ10" i="4" s="1"/>
  <c r="DF12" i="4"/>
  <c r="DF10" i="4" s="1"/>
  <c r="DF8" i="4"/>
  <c r="DE8" i="4" s="1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L40" i="4"/>
  <c r="DL32" i="4" s="1"/>
  <c r="DM39" i="4"/>
  <c r="DT36" i="4"/>
  <c r="DF34" i="4"/>
  <c r="DF33" i="4"/>
  <c r="DU32" i="4"/>
  <c r="DS32" i="4"/>
  <c r="DR32" i="4"/>
  <c r="DQ32" i="4"/>
  <c r="DP32" i="4"/>
  <c r="DO32" i="4"/>
  <c r="DN32" i="4"/>
  <c r="DK32" i="4"/>
  <c r="DJ32" i="4"/>
  <c r="DI32" i="4"/>
  <c r="DH32" i="4"/>
  <c r="DG32" i="4"/>
  <c r="DE31" i="4"/>
  <c r="DU18" i="4"/>
  <c r="DT18" i="4"/>
  <c r="DS18" i="4"/>
  <c r="DR18" i="4"/>
  <c r="DQ18" i="4"/>
  <c r="DP18" i="4"/>
  <c r="DO18" i="4"/>
  <c r="DN18" i="4"/>
  <c r="DM18" i="4"/>
  <c r="DL18" i="4"/>
  <c r="DK18" i="4"/>
  <c r="DH18" i="4"/>
  <c r="DG18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F16" i="4"/>
  <c r="DU10" i="4"/>
  <c r="DT10" i="4"/>
  <c r="DS10" i="4"/>
  <c r="DR10" i="4"/>
  <c r="DO10" i="4"/>
  <c r="DN10" i="4"/>
  <c r="DM10" i="4"/>
  <c r="DL10" i="4"/>
  <c r="DK10" i="4"/>
  <c r="DJ10" i="4"/>
  <c r="DI10" i="4"/>
  <c r="DH10" i="4"/>
  <c r="DG10" i="4"/>
  <c r="DU7" i="4"/>
  <c r="DT7" i="4"/>
  <c r="DS7" i="4"/>
  <c r="DR7" i="4"/>
  <c r="DQ7" i="4"/>
  <c r="DP7" i="4"/>
  <c r="DO7" i="4"/>
  <c r="DN7" i="4"/>
  <c r="DM7" i="4"/>
  <c r="DL7" i="4"/>
  <c r="DK7" i="4"/>
  <c r="DJ7" i="4"/>
  <c r="DI7" i="4"/>
  <c r="DH7" i="4"/>
  <c r="DG7" i="4"/>
  <c r="CP10" i="4"/>
  <c r="CQ10" i="4"/>
  <c r="CR10" i="4"/>
  <c r="CS10" i="4"/>
  <c r="CT10" i="4"/>
  <c r="CU10" i="4"/>
  <c r="CV10" i="4"/>
  <c r="CW10" i="4"/>
  <c r="CX10" i="4"/>
  <c r="DA10" i="4"/>
  <c r="DB10" i="4"/>
  <c r="DC10" i="4"/>
  <c r="DD10" i="4"/>
  <c r="CP18" i="4"/>
  <c r="CQ18" i="4"/>
  <c r="CT18" i="4"/>
  <c r="CU18" i="4"/>
  <c r="CV18" i="4"/>
  <c r="CW18" i="4"/>
  <c r="CX18" i="4"/>
  <c r="CY18" i="4"/>
  <c r="CZ18" i="4"/>
  <c r="DA18" i="4"/>
  <c r="DB18" i="4"/>
  <c r="DC18" i="4"/>
  <c r="DD18" i="4"/>
  <c r="CP32" i="4"/>
  <c r="CQ32" i="4"/>
  <c r="CR32" i="4"/>
  <c r="CS32" i="4"/>
  <c r="CT32" i="4"/>
  <c r="CW32" i="4"/>
  <c r="CX32" i="4"/>
  <c r="CY32" i="4"/>
  <c r="CZ32" i="4"/>
  <c r="DA32" i="4"/>
  <c r="DB32" i="4"/>
  <c r="DD32" i="4"/>
  <c r="CO42" i="4"/>
  <c r="CP43" i="4"/>
  <c r="CU40" i="4"/>
  <c r="CU32" i="4" s="1"/>
  <c r="CV39" i="4"/>
  <c r="CV32" i="4" s="1"/>
  <c r="DC36" i="4"/>
  <c r="DC32" i="4" s="1"/>
  <c r="CO34" i="4"/>
  <c r="CN33" i="4"/>
  <c r="CS30" i="4"/>
  <c r="CS28" i="4"/>
  <c r="CO23" i="4"/>
  <c r="CO24" i="4"/>
  <c r="CO25" i="4"/>
  <c r="CO26" i="4"/>
  <c r="CO27" i="4"/>
  <c r="CO22" i="4"/>
  <c r="CR21" i="4"/>
  <c r="CR20" i="4"/>
  <c r="CR19" i="4"/>
  <c r="CN12" i="4"/>
  <c r="CN13" i="4"/>
  <c r="CN14" i="4"/>
  <c r="CN15" i="4"/>
  <c r="CY14" i="4"/>
  <c r="CY10" i="4" s="1"/>
  <c r="CZ13" i="4"/>
  <c r="CZ10" i="4" s="1"/>
  <c r="BX13" i="4"/>
  <c r="CN11" i="4"/>
  <c r="CO12" i="4"/>
  <c r="CO10" i="4" s="1"/>
  <c r="CO8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BX16" i="4"/>
  <c r="AK36" i="4"/>
  <c r="W34" i="4"/>
  <c r="W33" i="4"/>
  <c r="AA30" i="4"/>
  <c r="AA28" i="4"/>
  <c r="W23" i="4"/>
  <c r="W24" i="4"/>
  <c r="W25" i="4"/>
  <c r="W26" i="4"/>
  <c r="W27" i="4"/>
  <c r="W22" i="4"/>
  <c r="Z21" i="4"/>
  <c r="DE17" i="4" l="1"/>
  <c r="DE16" i="4" s="1"/>
  <c r="DF41" i="4"/>
  <c r="DO6" i="4"/>
  <c r="DR6" i="4"/>
  <c r="DS6" i="4"/>
  <c r="DJ18" i="4"/>
  <c r="DJ6" i="4" s="1"/>
  <c r="DK6" i="4"/>
  <c r="DU6" i="4"/>
  <c r="DF18" i="4"/>
  <c r="DI18" i="4"/>
  <c r="DN6" i="4"/>
  <c r="CO18" i="4"/>
  <c r="CS18" i="4"/>
  <c r="DF32" i="4"/>
  <c r="CR18" i="4"/>
  <c r="DH6" i="4"/>
  <c r="DL6" i="4"/>
  <c r="DP6" i="4"/>
  <c r="DT32" i="4"/>
  <c r="DT6" i="4" s="1"/>
  <c r="DE10" i="4"/>
  <c r="DE32" i="4"/>
  <c r="DE41" i="4"/>
  <c r="DQ6" i="4"/>
  <c r="DM32" i="4"/>
  <c r="DM6" i="4" s="1"/>
  <c r="DG41" i="4"/>
  <c r="DG6" i="4" s="1"/>
  <c r="CN10" i="4"/>
  <c r="G9" i="5"/>
  <c r="M15" i="5"/>
  <c r="J15" i="5"/>
  <c r="I15" i="5"/>
  <c r="G15" i="5"/>
  <c r="N16" i="5"/>
  <c r="N17" i="5"/>
  <c r="N18" i="5"/>
  <c r="N19" i="5"/>
  <c r="O16" i="5"/>
  <c r="O17" i="5"/>
  <c r="O18" i="5"/>
  <c r="O19" i="5"/>
  <c r="O20" i="5"/>
  <c r="E21" i="5"/>
  <c r="F21" i="5"/>
  <c r="G21" i="5"/>
  <c r="E23" i="5"/>
  <c r="F23" i="5"/>
  <c r="G23" i="5"/>
  <c r="DE18" i="4" l="1"/>
  <c r="DI6" i="4"/>
  <c r="O15" i="5"/>
  <c r="N15" i="5"/>
  <c r="BW13" i="4"/>
  <c r="BY43" i="4" l="1"/>
  <c r="BX42" i="4"/>
  <c r="CD40" i="4"/>
  <c r="CD32" i="4" s="1"/>
  <c r="CE39" i="4"/>
  <c r="CE32" i="4" s="1"/>
  <c r="BX34" i="4"/>
  <c r="BX33" i="4"/>
  <c r="CB30" i="4"/>
  <c r="CB28" i="4"/>
  <c r="BX25" i="4"/>
  <c r="BX26" i="4"/>
  <c r="BX27" i="4"/>
  <c r="BX24" i="4"/>
  <c r="BX23" i="4"/>
  <c r="BX22" i="4"/>
  <c r="CA21" i="4"/>
  <c r="CA20" i="4"/>
  <c r="BX32" i="4" l="1"/>
  <c r="CA19" i="4"/>
  <c r="O47" i="5" l="1"/>
  <c r="O39" i="5"/>
  <c r="O41" i="5"/>
  <c r="O38" i="5"/>
  <c r="O26" i="5"/>
  <c r="O27" i="5"/>
  <c r="O28" i="5"/>
  <c r="O29" i="5"/>
  <c r="O30" i="5"/>
  <c r="O31" i="5"/>
  <c r="O32" i="5"/>
  <c r="O33" i="5"/>
  <c r="O35" i="5"/>
  <c r="O36" i="5"/>
  <c r="O24" i="5"/>
  <c r="O22" i="5"/>
  <c r="O13" i="5"/>
  <c r="N38" i="5"/>
  <c r="O46" i="5" l="1"/>
  <c r="O21" i="5"/>
  <c r="N47" i="5"/>
  <c r="N39" i="5"/>
  <c r="N41" i="5"/>
  <c r="N26" i="5"/>
  <c r="N27" i="5"/>
  <c r="N28" i="5"/>
  <c r="N29" i="5"/>
  <c r="N30" i="5"/>
  <c r="N31" i="5"/>
  <c r="N32" i="5"/>
  <c r="N33" i="5"/>
  <c r="N35" i="5"/>
  <c r="N36" i="5"/>
  <c r="N24" i="5"/>
  <c r="N13" i="5"/>
  <c r="K8" i="5"/>
  <c r="M13" i="5"/>
  <c r="J8" i="5"/>
  <c r="BY17" i="4" l="1"/>
  <c r="N22" i="5"/>
  <c r="CP17" i="4"/>
  <c r="N46" i="5"/>
  <c r="N21" i="5" l="1"/>
  <c r="D24" i="10"/>
  <c r="E24" i="10"/>
  <c r="F24" i="10"/>
  <c r="D23" i="10"/>
  <c r="E23" i="10"/>
  <c r="F23" i="10"/>
  <c r="I19" i="10"/>
  <c r="H19" i="10"/>
  <c r="G19" i="10"/>
  <c r="J19" i="10"/>
  <c r="K19" i="10"/>
  <c r="L19" i="10"/>
  <c r="AZ40" i="9" l="1"/>
  <c r="AC33" i="9"/>
  <c r="AB33" i="9" s="1"/>
  <c r="AC34" i="9"/>
  <c r="AB34" i="9" s="1"/>
  <c r="AB37" i="9"/>
  <c r="AC38" i="9"/>
  <c r="AB38" i="9" s="1"/>
  <c r="AC31" i="9"/>
  <c r="S44" i="9"/>
  <c r="AC30" i="9" l="1"/>
  <c r="Q8" i="9"/>
  <c r="D28" i="9"/>
  <c r="DF9" i="4" l="1"/>
  <c r="DF7" i="4" s="1"/>
  <c r="DF6" i="4" s="1"/>
  <c r="O14" i="5"/>
  <c r="BX9" i="4"/>
  <c r="CO9" i="4"/>
  <c r="N14" i="5"/>
  <c r="W42" i="4"/>
  <c r="X43" i="4"/>
  <c r="DE9" i="4" l="1"/>
  <c r="DE7" i="4" s="1"/>
  <c r="DE6" i="4" s="1"/>
  <c r="N12" i="5"/>
  <c r="O12" i="5"/>
  <c r="BX12" i="4"/>
  <c r="BW12" i="4" s="1"/>
  <c r="BX11" i="4"/>
  <c r="BW9" i="4"/>
  <c r="BX8" i="4"/>
  <c r="BW8" i="4" s="1"/>
  <c r="CN43" i="4"/>
  <c r="CN42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N40" i="4"/>
  <c r="CN39" i="4"/>
  <c r="CN36" i="4"/>
  <c r="CN35" i="4"/>
  <c r="CN34" i="4"/>
  <c r="CO33" i="4"/>
  <c r="CO32" i="4" s="1"/>
  <c r="CN31" i="4"/>
  <c r="CN30" i="4"/>
  <c r="CN28" i="4"/>
  <c r="CN27" i="4"/>
  <c r="CN26" i="4"/>
  <c r="CN25" i="4"/>
  <c r="CN24" i="4"/>
  <c r="CN23" i="4"/>
  <c r="CN22" i="4"/>
  <c r="CN21" i="4"/>
  <c r="CN20" i="4"/>
  <c r="CN19" i="4"/>
  <c r="CN17" i="4"/>
  <c r="CN16" i="4" s="1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O16" i="4"/>
  <c r="CN9" i="4"/>
  <c r="CN8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Q7" i="4"/>
  <c r="CP7" i="4"/>
  <c r="BW43" i="4"/>
  <c r="BW42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W40" i="4"/>
  <c r="BW39" i="4"/>
  <c r="BW36" i="4"/>
  <c r="BW34" i="4"/>
  <c r="BW33" i="4"/>
  <c r="BW31" i="4"/>
  <c r="CB18" i="4"/>
  <c r="BW28" i="4"/>
  <c r="BW27" i="4"/>
  <c r="BW26" i="4"/>
  <c r="BW25" i="4"/>
  <c r="BW24" i="4"/>
  <c r="BW23" i="4"/>
  <c r="BW22" i="4"/>
  <c r="BW21" i="4"/>
  <c r="BW20" i="4"/>
  <c r="CL18" i="4"/>
  <c r="CK18" i="4"/>
  <c r="CJ18" i="4"/>
  <c r="CI18" i="4"/>
  <c r="CH18" i="4"/>
  <c r="CG18" i="4"/>
  <c r="CF18" i="4"/>
  <c r="CE18" i="4"/>
  <c r="CD18" i="4"/>
  <c r="CC18" i="4"/>
  <c r="BZ18" i="4"/>
  <c r="BY18" i="4"/>
  <c r="BW17" i="4"/>
  <c r="BW16" i="4" s="1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AO7" i="4"/>
  <c r="AP7" i="4"/>
  <c r="AQ7" i="4"/>
  <c r="AR7" i="4"/>
  <c r="AS7" i="4"/>
  <c r="AT7" i="4"/>
  <c r="AU7" i="4"/>
  <c r="AV7" i="4"/>
  <c r="AX7" i="4"/>
  <c r="AY7" i="4"/>
  <c r="BB7" i="4"/>
  <c r="BC7" i="4"/>
  <c r="BD7" i="4"/>
  <c r="BG7" i="4"/>
  <c r="BH7" i="4"/>
  <c r="BI7" i="4"/>
  <c r="BJ7" i="4"/>
  <c r="BK7" i="4"/>
  <c r="BL7" i="4"/>
  <c r="BM7" i="4"/>
  <c r="BN7" i="4"/>
  <c r="BP7" i="4"/>
  <c r="BQ7" i="4"/>
  <c r="BT7" i="4"/>
  <c r="BU7" i="4"/>
  <c r="BV7" i="4"/>
  <c r="AN8" i="4"/>
  <c r="BF8" i="4"/>
  <c r="BE8" i="4" s="1"/>
  <c r="AZ10" i="4"/>
  <c r="AZ7" i="4" s="1"/>
  <c r="BA10" i="4"/>
  <c r="BA7" i="4" s="1"/>
  <c r="BR10" i="4"/>
  <c r="BR7" i="4" s="1"/>
  <c r="BS10" i="4"/>
  <c r="BS7" i="4" s="1"/>
  <c r="AM11" i="4"/>
  <c r="BE11" i="4"/>
  <c r="AM12" i="4"/>
  <c r="BE12" i="4"/>
  <c r="AM13" i="4"/>
  <c r="BE13" i="4"/>
  <c r="AN16" i="4"/>
  <c r="AP16" i="4"/>
  <c r="AQ16" i="4"/>
  <c r="AR16" i="4"/>
  <c r="AS16" i="4"/>
  <c r="AT16" i="4"/>
  <c r="AU16" i="4"/>
  <c r="AV16" i="4"/>
  <c r="AX16" i="4"/>
  <c r="AY16" i="4"/>
  <c r="AZ16" i="4"/>
  <c r="BA16" i="4"/>
  <c r="BB16" i="4"/>
  <c r="BC16" i="4"/>
  <c r="BD16" i="4"/>
  <c r="BF16" i="4"/>
  <c r="BH16" i="4"/>
  <c r="BI16" i="4"/>
  <c r="BJ16" i="4"/>
  <c r="BK16" i="4"/>
  <c r="BL16" i="4"/>
  <c r="BM16" i="4"/>
  <c r="BN16" i="4"/>
  <c r="BP16" i="4"/>
  <c r="BQ16" i="4"/>
  <c r="BR16" i="4"/>
  <c r="BS16" i="4"/>
  <c r="BT16" i="4"/>
  <c r="BU16" i="4"/>
  <c r="BV16" i="4"/>
  <c r="AO17" i="4"/>
  <c r="AO16" i="4" s="1"/>
  <c r="BG17" i="4"/>
  <c r="BG16" i="4" s="1"/>
  <c r="AO18" i="4"/>
  <c r="AP18" i="4"/>
  <c r="AS18" i="4"/>
  <c r="AT18" i="4"/>
  <c r="AU18" i="4"/>
  <c r="AV18" i="4"/>
  <c r="AX18" i="4"/>
  <c r="AY18" i="4"/>
  <c r="AZ18" i="4"/>
  <c r="BA18" i="4"/>
  <c r="BB18" i="4"/>
  <c r="BC18" i="4"/>
  <c r="BD18" i="4"/>
  <c r="BG18" i="4"/>
  <c r="BH18" i="4"/>
  <c r="BK18" i="4"/>
  <c r="BL18" i="4"/>
  <c r="BM18" i="4"/>
  <c r="BN18" i="4"/>
  <c r="BP18" i="4"/>
  <c r="BQ18" i="4"/>
  <c r="BR18" i="4"/>
  <c r="BS18" i="4"/>
  <c r="BT18" i="4"/>
  <c r="BU18" i="4"/>
  <c r="BV18" i="4"/>
  <c r="AQ19" i="4"/>
  <c r="AM19" i="4" s="1"/>
  <c r="BI19" i="4"/>
  <c r="BE19" i="4" s="1"/>
  <c r="AQ20" i="4"/>
  <c r="AM20" i="4" s="1"/>
  <c r="BI20" i="4"/>
  <c r="BE20" i="4" s="1"/>
  <c r="AQ21" i="4"/>
  <c r="AM21" i="4" s="1"/>
  <c r="BI21" i="4"/>
  <c r="BE21" i="4" s="1"/>
  <c r="AN22" i="4"/>
  <c r="AM22" i="4" s="1"/>
  <c r="BF22" i="4"/>
  <c r="AN23" i="4"/>
  <c r="AM23" i="4" s="1"/>
  <c r="BF23" i="4"/>
  <c r="BE23" i="4" s="1"/>
  <c r="AN24" i="4"/>
  <c r="AM24" i="4" s="1"/>
  <c r="BF24" i="4"/>
  <c r="BE24" i="4" s="1"/>
  <c r="AN25" i="4"/>
  <c r="AM25" i="4" s="1"/>
  <c r="BF25" i="4"/>
  <c r="BE25" i="4" s="1"/>
  <c r="AN26" i="4"/>
  <c r="AM26" i="4" s="1"/>
  <c r="BF26" i="4"/>
  <c r="BE26" i="4" s="1"/>
  <c r="AN27" i="4"/>
  <c r="AM27" i="4" s="1"/>
  <c r="BF27" i="4"/>
  <c r="BE27" i="4" s="1"/>
  <c r="AR28" i="4"/>
  <c r="AM28" i="4" s="1"/>
  <c r="BJ28" i="4"/>
  <c r="AR30" i="4"/>
  <c r="AM30" i="4" s="1"/>
  <c r="BJ30" i="4"/>
  <c r="BE30" i="4" s="1"/>
  <c r="AM31" i="4"/>
  <c r="BE31" i="4"/>
  <c r="AO32" i="4"/>
  <c r="AP32" i="4"/>
  <c r="AQ32" i="4"/>
  <c r="AR32" i="4"/>
  <c r="AS32" i="4"/>
  <c r="AV32" i="4"/>
  <c r="AY32" i="4"/>
  <c r="BA32" i="4"/>
  <c r="BB32" i="4"/>
  <c r="BC32" i="4"/>
  <c r="BG32" i="4"/>
  <c r="BH32" i="4"/>
  <c r="BI32" i="4"/>
  <c r="BJ32" i="4"/>
  <c r="BK32" i="4"/>
  <c r="BN32" i="4"/>
  <c r="BQ32" i="4"/>
  <c r="BS32" i="4"/>
  <c r="BT32" i="4"/>
  <c r="BU32" i="4"/>
  <c r="AM33" i="4"/>
  <c r="BE33" i="4"/>
  <c r="AN34" i="4"/>
  <c r="AM34" i="4" s="1"/>
  <c r="BF34" i="4"/>
  <c r="BD35" i="4"/>
  <c r="BD32" i="4" s="1"/>
  <c r="BV35" i="4"/>
  <c r="BV32" i="4" s="1"/>
  <c r="AM36" i="4"/>
  <c r="BE36" i="4"/>
  <c r="AZ32" i="4"/>
  <c r="BR32" i="4"/>
  <c r="BP32" i="4"/>
  <c r="AU39" i="4"/>
  <c r="AU32" i="4" s="1"/>
  <c r="BM39" i="4"/>
  <c r="BM32" i="4" s="1"/>
  <c r="AT40" i="4"/>
  <c r="AT32" i="4" s="1"/>
  <c r="BL40" i="4"/>
  <c r="BL32" i="4" s="1"/>
  <c r="AP41" i="4"/>
  <c r="AQ41" i="4"/>
  <c r="AR41" i="4"/>
  <c r="AS41" i="4"/>
  <c r="AT41" i="4"/>
  <c r="AU41" i="4"/>
  <c r="AV41" i="4"/>
  <c r="AX41" i="4"/>
  <c r="AY41" i="4"/>
  <c r="AZ41" i="4"/>
  <c r="BA41" i="4"/>
  <c r="BB41" i="4"/>
  <c r="BC41" i="4"/>
  <c r="BD41" i="4"/>
  <c r="BH41" i="4"/>
  <c r="BI41" i="4"/>
  <c r="BJ41" i="4"/>
  <c r="BK41" i="4"/>
  <c r="BL41" i="4"/>
  <c r="BM41" i="4"/>
  <c r="BN41" i="4"/>
  <c r="BP41" i="4"/>
  <c r="BQ41" i="4"/>
  <c r="BR41" i="4"/>
  <c r="BS41" i="4"/>
  <c r="BT41" i="4"/>
  <c r="BU41" i="4"/>
  <c r="BV41" i="4"/>
  <c r="AN42" i="4"/>
  <c r="AM42" i="4" s="1"/>
  <c r="BF42" i="4"/>
  <c r="BE42" i="4" s="1"/>
  <c r="AO43" i="4"/>
  <c r="AO41" i="4" s="1"/>
  <c r="BG43" i="4"/>
  <c r="BG41" i="4" s="1"/>
  <c r="BW32" i="4" l="1"/>
  <c r="CH6" i="4"/>
  <c r="DA6" i="4"/>
  <c r="DB6" i="4"/>
  <c r="CY6" i="4"/>
  <c r="CT6" i="4"/>
  <c r="DC6" i="4"/>
  <c r="BZ6" i="4"/>
  <c r="BW11" i="4"/>
  <c r="BX10" i="4"/>
  <c r="CL6" i="4"/>
  <c r="CQ6" i="4"/>
  <c r="CO41" i="4"/>
  <c r="CR6" i="4"/>
  <c r="CS6" i="4"/>
  <c r="CJ6" i="4"/>
  <c r="CD6" i="4"/>
  <c r="CW6" i="4"/>
  <c r="CC6" i="4"/>
  <c r="CG6" i="4"/>
  <c r="CK6" i="4"/>
  <c r="DD6" i="4"/>
  <c r="CF6" i="4"/>
  <c r="CM6" i="4"/>
  <c r="BW30" i="4"/>
  <c r="CX6" i="4"/>
  <c r="CA18" i="4"/>
  <c r="CA6" i="4" s="1"/>
  <c r="CP16" i="4"/>
  <c r="BY16" i="4"/>
  <c r="BY6" i="4" s="1"/>
  <c r="BX18" i="4"/>
  <c r="CN7" i="4"/>
  <c r="BX41" i="4"/>
  <c r="CO7" i="4"/>
  <c r="CN18" i="4"/>
  <c r="CN32" i="4"/>
  <c r="CN41" i="4"/>
  <c r="CB6" i="4"/>
  <c r="CU6" i="4"/>
  <c r="CP41" i="4"/>
  <c r="BW19" i="4"/>
  <c r="CV6" i="4"/>
  <c r="CZ6" i="4"/>
  <c r="BW41" i="4"/>
  <c r="BW7" i="4"/>
  <c r="BE39" i="4"/>
  <c r="CE6" i="4"/>
  <c r="CI6" i="4"/>
  <c r="AN41" i="4"/>
  <c r="BX7" i="4"/>
  <c r="BU6" i="4"/>
  <c r="BQ6" i="4"/>
  <c r="AM17" i="4"/>
  <c r="AM16" i="4" s="1"/>
  <c r="BH6" i="4"/>
  <c r="AV6" i="4"/>
  <c r="AM43" i="4"/>
  <c r="AM41" i="4" s="1"/>
  <c r="AM35" i="4"/>
  <c r="BC6" i="4"/>
  <c r="AY6" i="4"/>
  <c r="BS6" i="4"/>
  <c r="BB6" i="4"/>
  <c r="BK6" i="4"/>
  <c r="AP6" i="4"/>
  <c r="BV6" i="4"/>
  <c r="BA6" i="4"/>
  <c r="BT6" i="4"/>
  <c r="BN6" i="4"/>
  <c r="AS6" i="4"/>
  <c r="BE40" i="4"/>
  <c r="AO6" i="4"/>
  <c r="BJ18" i="4"/>
  <c r="BJ6" i="4" s="1"/>
  <c r="BF32" i="4"/>
  <c r="AN7" i="4"/>
  <c r="BM6" i="4"/>
  <c r="AM10" i="4"/>
  <c r="BL6" i="4"/>
  <c r="AM40" i="4"/>
  <c r="AM39" i="4"/>
  <c r="BE34" i="4"/>
  <c r="BE17" i="4"/>
  <c r="BE16" i="4" s="1"/>
  <c r="BF41" i="4"/>
  <c r="AN32" i="4"/>
  <c r="BF18" i="4"/>
  <c r="BE10" i="4"/>
  <c r="BE7" i="4"/>
  <c r="AX32" i="4"/>
  <c r="AX6" i="4" s="1"/>
  <c r="BE43" i="4"/>
  <c r="BE41" i="4" s="1"/>
  <c r="BE35" i="4"/>
  <c r="BG6" i="4"/>
  <c r="AT6" i="4"/>
  <c r="AM18" i="4"/>
  <c r="BP6" i="4"/>
  <c r="BI18" i="4"/>
  <c r="BI6" i="4" s="1"/>
  <c r="AR18" i="4"/>
  <c r="AR6" i="4" s="1"/>
  <c r="AN18" i="4"/>
  <c r="BD6" i="4"/>
  <c r="AZ6" i="4"/>
  <c r="AU6" i="4"/>
  <c r="BE28" i="4"/>
  <c r="BE22" i="4"/>
  <c r="AQ18" i="4"/>
  <c r="AQ6" i="4" s="1"/>
  <c r="AM8" i="4"/>
  <c r="AM7" i="4" s="1"/>
  <c r="BF7" i="4"/>
  <c r="BR6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X32" i="4"/>
  <c r="Y32" i="4"/>
  <c r="Z32" i="4"/>
  <c r="AA32" i="4"/>
  <c r="AB32" i="4"/>
  <c r="AE32" i="4"/>
  <c r="AG32" i="4"/>
  <c r="AI32" i="4"/>
  <c r="AJ32" i="4"/>
  <c r="AK32" i="4"/>
  <c r="V36" i="4"/>
  <c r="X18" i="4"/>
  <c r="Y18" i="4"/>
  <c r="AB18" i="4"/>
  <c r="AC18" i="4"/>
  <c r="AD18" i="4"/>
  <c r="AF18" i="4"/>
  <c r="AG18" i="4"/>
  <c r="AH18" i="4"/>
  <c r="AI18" i="4"/>
  <c r="AJ18" i="4"/>
  <c r="AK18" i="4"/>
  <c r="W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W8" i="4"/>
  <c r="AE18" i="4"/>
  <c r="V13" i="4"/>
  <c r="BW18" i="4" l="1"/>
  <c r="BW6" i="4" s="1"/>
  <c r="BX6" i="4"/>
  <c r="CO6" i="4"/>
  <c r="CN6" i="4"/>
  <c r="CP6" i="4"/>
  <c r="BE18" i="4"/>
  <c r="BE32" i="4"/>
  <c r="AM32" i="4"/>
  <c r="AM6" i="4" s="1"/>
  <c r="BF6" i="4"/>
  <c r="AN6" i="4"/>
  <c r="X17" i="4"/>
  <c r="X16" i="4" s="1"/>
  <c r="W12" i="4"/>
  <c r="V12" i="4" s="1"/>
  <c r="V9" i="4"/>
  <c r="D17" i="4"/>
  <c r="D29" i="4"/>
  <c r="D33" i="4" l="1"/>
  <c r="BE6" i="4"/>
  <c r="W7" i="4"/>
  <c r="V17" i="4"/>
  <c r="D30" i="4" l="1"/>
  <c r="D23" i="4"/>
  <c r="D24" i="4"/>
  <c r="D25" i="4"/>
  <c r="D26" i="4"/>
  <c r="D27" i="4"/>
  <c r="D21" i="4"/>
  <c r="D20" i="4"/>
  <c r="D12" i="4"/>
  <c r="D13" i="4"/>
  <c r="D9" i="4"/>
  <c r="J11" i="5"/>
  <c r="K11" i="5"/>
  <c r="L11" i="5"/>
  <c r="M38" i="5"/>
  <c r="G12" i="5"/>
  <c r="I21" i="5"/>
  <c r="J21" i="5"/>
  <c r="K21" i="5"/>
  <c r="L21" i="5"/>
  <c r="J23" i="5"/>
  <c r="K23" i="5"/>
  <c r="L23" i="5"/>
  <c r="M25" i="5"/>
  <c r="E37" i="5"/>
  <c r="F37" i="5"/>
  <c r="G37" i="5"/>
  <c r="E46" i="5"/>
  <c r="F46" i="5"/>
  <c r="G46" i="5"/>
  <c r="J46" i="5"/>
  <c r="K46" i="5"/>
  <c r="L46" i="5"/>
  <c r="AC40" i="4" l="1"/>
  <c r="AL35" i="4"/>
  <c r="AL32" i="4" s="1"/>
  <c r="M40" i="5"/>
  <c r="Z20" i="4"/>
  <c r="AD39" i="4"/>
  <c r="I9" i="5"/>
  <c r="E6" i="4"/>
  <c r="N44" i="5"/>
  <c r="N9" i="5" s="1"/>
  <c r="O44" i="5"/>
  <c r="O9" i="5" s="1"/>
  <c r="O25" i="5"/>
  <c r="N25" i="5"/>
  <c r="O40" i="5"/>
  <c r="N40" i="5"/>
  <c r="O45" i="5"/>
  <c r="J7" i="5"/>
  <c r="D22" i="4"/>
  <c r="D36" i="4"/>
  <c r="D8" i="4"/>
  <c r="D7" i="4" s="1"/>
  <c r="D19" i="4"/>
  <c r="D31" i="4"/>
  <c r="D11" i="4"/>
  <c r="D10" i="4" s="1"/>
  <c r="D34" i="4"/>
  <c r="D40" i="4"/>
  <c r="D28" i="4"/>
  <c r="D35" i="4"/>
  <c r="D39" i="4"/>
  <c r="I12" i="5"/>
  <c r="I37" i="5"/>
  <c r="I23" i="5"/>
  <c r="D32" i="4" l="1"/>
  <c r="O8" i="5"/>
  <c r="N8" i="5"/>
  <c r="N23" i="5"/>
  <c r="O23" i="5"/>
  <c r="V35" i="4"/>
  <c r="N37" i="5"/>
  <c r="O37" i="5"/>
  <c r="F15" i="5" l="1"/>
  <c r="F12" i="5"/>
  <c r="F11" i="5"/>
  <c r="F8" i="5"/>
  <c r="F7" i="5" l="1"/>
  <c r="F10" i="5" s="1"/>
  <c r="M22" i="5"/>
  <c r="L12" i="5"/>
  <c r="K12" i="5"/>
  <c r="K7" i="5" l="1"/>
  <c r="M14" i="5"/>
  <c r="L7" i="5"/>
  <c r="L10" i="5" s="1"/>
  <c r="K10" i="5" l="1"/>
  <c r="J10" i="5"/>
  <c r="D12" i="10" l="1"/>
  <c r="M12" i="10" s="1"/>
  <c r="E12" i="10"/>
  <c r="N12" i="10" s="1"/>
  <c r="F12" i="10"/>
  <c r="BA8" i="9"/>
  <c r="AZ8" i="9" s="1"/>
  <c r="AO8" i="9"/>
  <c r="AN8" i="9" s="1"/>
  <c r="AC8" i="9"/>
  <c r="P8" i="9"/>
  <c r="D8" i="9"/>
  <c r="K8" i="3"/>
  <c r="J8" i="3"/>
  <c r="I8" i="3"/>
  <c r="H8" i="3"/>
  <c r="O12" i="10" l="1"/>
  <c r="AB8" i="9"/>
  <c r="AO41" i="9"/>
  <c r="AN41" i="9" s="1"/>
  <c r="AO40" i="9"/>
  <c r="AN40" i="9" l="1"/>
  <c r="AO39" i="9"/>
  <c r="M21" i="5"/>
  <c r="BA16" i="9" l="1"/>
  <c r="AO16" i="9"/>
  <c r="AO15" i="9" s="1"/>
  <c r="AC16" i="9"/>
  <c r="F25" i="10" l="1"/>
  <c r="F26" i="10"/>
  <c r="F27" i="10"/>
  <c r="F28" i="10"/>
  <c r="F29" i="10"/>
  <c r="F30" i="10"/>
  <c r="F31" i="10"/>
  <c r="F32" i="10"/>
  <c r="F33" i="10"/>
  <c r="E25" i="10"/>
  <c r="E26" i="10"/>
  <c r="E27" i="10"/>
  <c r="E28" i="10"/>
  <c r="E29" i="10"/>
  <c r="E30" i="10"/>
  <c r="E31" i="10"/>
  <c r="E32" i="10"/>
  <c r="E33" i="10"/>
  <c r="D25" i="10"/>
  <c r="D26" i="10"/>
  <c r="D27" i="10"/>
  <c r="D28" i="10"/>
  <c r="D29" i="10"/>
  <c r="D30" i="10"/>
  <c r="D31" i="10"/>
  <c r="G43" i="10"/>
  <c r="H43" i="10"/>
  <c r="I43" i="10"/>
  <c r="J43" i="10"/>
  <c r="K43" i="10"/>
  <c r="L43" i="10"/>
  <c r="BA7" i="9"/>
  <c r="BA6" i="9" s="1"/>
  <c r="BA10" i="9"/>
  <c r="BA15" i="9"/>
  <c r="BB15" i="9"/>
  <c r="BC15" i="9"/>
  <c r="BD15" i="9"/>
  <c r="BE15" i="9"/>
  <c r="BF15" i="9"/>
  <c r="BG15" i="9"/>
  <c r="BH15" i="9"/>
  <c r="BI15" i="9"/>
  <c r="BJ15" i="9"/>
  <c r="BK15" i="9"/>
  <c r="AZ16" i="9"/>
  <c r="AZ15" i="9" s="1"/>
  <c r="BH18" i="9"/>
  <c r="BE19" i="9"/>
  <c r="BE20" i="9"/>
  <c r="AZ20" i="9" s="1"/>
  <c r="BE21" i="9"/>
  <c r="AZ21" i="9" s="1"/>
  <c r="BK22" i="9"/>
  <c r="BG23" i="9"/>
  <c r="BC24" i="9"/>
  <c r="BJ25" i="9"/>
  <c r="BJ17" i="9" s="1"/>
  <c r="BH26" i="9"/>
  <c r="AZ26" i="9" s="1"/>
  <c r="BA27" i="9"/>
  <c r="BH28" i="9"/>
  <c r="AZ28" i="9" s="1"/>
  <c r="BH29" i="9"/>
  <c r="AZ29" i="9" s="1"/>
  <c r="BA31" i="9"/>
  <c r="BA33" i="9"/>
  <c r="AZ33" i="9" s="1"/>
  <c r="BA34" i="9"/>
  <c r="AZ34" i="9" s="1"/>
  <c r="BB39" i="9"/>
  <c r="BC39" i="9"/>
  <c r="BD39" i="9"/>
  <c r="BE39" i="9"/>
  <c r="BF39" i="9"/>
  <c r="BG39" i="9"/>
  <c r="BH39" i="9"/>
  <c r="BI39" i="9"/>
  <c r="BJ39" i="9"/>
  <c r="BK39" i="9"/>
  <c r="BA41" i="9"/>
  <c r="BA39" i="9" s="1"/>
  <c r="AZ10" i="9" l="1"/>
  <c r="AZ9" i="9" s="1"/>
  <c r="BA9" i="9"/>
  <c r="AZ24" i="9"/>
  <c r="BC17" i="9"/>
  <c r="BC5" i="9" s="1"/>
  <c r="AZ27" i="9"/>
  <c r="BA17" i="9"/>
  <c r="AZ23" i="9"/>
  <c r="BG17" i="9"/>
  <c r="BG5" i="9" s="1"/>
  <c r="BE17" i="9"/>
  <c r="BE5" i="9" s="1"/>
  <c r="BA30" i="9"/>
  <c r="AZ22" i="9"/>
  <c r="BK17" i="9"/>
  <c r="BK5" i="9" s="1"/>
  <c r="BH17" i="9"/>
  <c r="BH5" i="9" s="1"/>
  <c r="AZ7" i="9"/>
  <c r="AZ6" i="9" s="1"/>
  <c r="BB5" i="9"/>
  <c r="BI5" i="9"/>
  <c r="BD5" i="9"/>
  <c r="BF5" i="9"/>
  <c r="BJ5" i="9"/>
  <c r="AZ41" i="9"/>
  <c r="AZ39" i="9" s="1"/>
  <c r="AZ31" i="9"/>
  <c r="AZ30" i="9" s="1"/>
  <c r="AZ25" i="9"/>
  <c r="AZ19" i="9"/>
  <c r="AZ18" i="9"/>
  <c r="AZ17" i="9" l="1"/>
  <c r="AZ5" i="9" s="1"/>
  <c r="BA5" i="9"/>
  <c r="AO34" i="9" l="1"/>
  <c r="AO33" i="9"/>
  <c r="AO31" i="9"/>
  <c r="AO30" i="9" l="1"/>
  <c r="AV29" i="9"/>
  <c r="AV28" i="9"/>
  <c r="AO27" i="9"/>
  <c r="AO17" i="9" s="1"/>
  <c r="AV26" i="9"/>
  <c r="AX25" i="9"/>
  <c r="AX17" i="9" s="1"/>
  <c r="AQ24" i="9"/>
  <c r="AQ17" i="9" s="1"/>
  <c r="AY22" i="9"/>
  <c r="AY17" i="9" s="1"/>
  <c r="AU23" i="9"/>
  <c r="AU17" i="9" s="1"/>
  <c r="AS20" i="9"/>
  <c r="AS21" i="9"/>
  <c r="AS19" i="9"/>
  <c r="AV18" i="9"/>
  <c r="AO11" i="9"/>
  <c r="AO13" i="9"/>
  <c r="AO10" i="9"/>
  <c r="AO7" i="9"/>
  <c r="AO6" i="9" s="1"/>
  <c r="AB40" i="9"/>
  <c r="AS17" i="9" l="1"/>
  <c r="AV17" i="9"/>
  <c r="AO9" i="9"/>
  <c r="AO5" i="9" s="1"/>
  <c r="J30" i="3"/>
  <c r="K30" i="3"/>
  <c r="K10" i="3"/>
  <c r="J10" i="3"/>
  <c r="K7" i="3"/>
  <c r="J7" i="3"/>
  <c r="K6" i="3" l="1"/>
  <c r="J6" i="3"/>
  <c r="D33" i="10" l="1"/>
  <c r="D32" i="10"/>
  <c r="O24" i="10" l="1"/>
  <c r="N24" i="10"/>
  <c r="M24" i="10"/>
  <c r="G34" i="10"/>
  <c r="H34" i="10"/>
  <c r="I34" i="10"/>
  <c r="G13" i="10"/>
  <c r="H13" i="10"/>
  <c r="I13" i="10"/>
  <c r="O33" i="10"/>
  <c r="N33" i="10"/>
  <c r="O32" i="10"/>
  <c r="N32" i="10"/>
  <c r="O31" i="10"/>
  <c r="N31" i="10"/>
  <c r="M31" i="10"/>
  <c r="G21" i="10"/>
  <c r="H21" i="10"/>
  <c r="I21" i="10"/>
  <c r="J21" i="10"/>
  <c r="K21" i="10"/>
  <c r="L21" i="10"/>
  <c r="E44" i="10"/>
  <c r="F44" i="10"/>
  <c r="E45" i="10"/>
  <c r="N45" i="10" s="1"/>
  <c r="F45" i="10"/>
  <c r="O45" i="10" s="1"/>
  <c r="D45" i="10"/>
  <c r="M45" i="10" s="1"/>
  <c r="D44" i="10"/>
  <c r="F43" i="10" l="1"/>
  <c r="E43" i="10"/>
  <c r="D43" i="10"/>
  <c r="D36" i="10"/>
  <c r="M36" i="10" s="1"/>
  <c r="E36" i="10"/>
  <c r="N36" i="10" s="1"/>
  <c r="F36" i="10"/>
  <c r="O36" i="10" s="1"/>
  <c r="D37" i="10"/>
  <c r="M37" i="10" s="1"/>
  <c r="E37" i="10"/>
  <c r="N37" i="10" s="1"/>
  <c r="F37" i="10"/>
  <c r="O37" i="10" s="1"/>
  <c r="D38" i="10"/>
  <c r="M38" i="10" s="1"/>
  <c r="E38" i="10"/>
  <c r="N38" i="10" s="1"/>
  <c r="F38" i="10"/>
  <c r="O38" i="10" s="1"/>
  <c r="D41" i="10"/>
  <c r="M41" i="10" s="1"/>
  <c r="E41" i="10"/>
  <c r="N41" i="10" s="1"/>
  <c r="F41" i="10"/>
  <c r="O41" i="10" s="1"/>
  <c r="D42" i="10"/>
  <c r="M42" i="10" s="1"/>
  <c r="E42" i="10"/>
  <c r="N42" i="10" s="1"/>
  <c r="F42" i="10"/>
  <c r="O42" i="10" s="1"/>
  <c r="E35" i="10"/>
  <c r="N35" i="10" s="1"/>
  <c r="F35" i="10"/>
  <c r="O35" i="10" s="1"/>
  <c r="D35" i="10"/>
  <c r="M35" i="10" s="1"/>
  <c r="M23" i="10"/>
  <c r="N23" i="10"/>
  <c r="O23" i="10"/>
  <c r="M25" i="10"/>
  <c r="N25" i="10"/>
  <c r="O25" i="10"/>
  <c r="M26" i="10"/>
  <c r="N26" i="10"/>
  <c r="O26" i="10"/>
  <c r="M27" i="10"/>
  <c r="M28" i="10"/>
  <c r="N28" i="10"/>
  <c r="O28" i="10"/>
  <c r="M29" i="10"/>
  <c r="N29" i="10"/>
  <c r="O29" i="10"/>
  <c r="M30" i="10"/>
  <c r="N30" i="10"/>
  <c r="O30" i="10"/>
  <c r="M32" i="10"/>
  <c r="M33" i="10"/>
  <c r="E22" i="10"/>
  <c r="N22" i="10" s="1"/>
  <c r="F22" i="10"/>
  <c r="O22" i="10" s="1"/>
  <c r="D22" i="10"/>
  <c r="D21" i="10" s="1"/>
  <c r="E20" i="10"/>
  <c r="F20" i="10"/>
  <c r="D20" i="10"/>
  <c r="N14" i="10"/>
  <c r="O16" i="10"/>
  <c r="D15" i="10"/>
  <c r="M16" i="10"/>
  <c r="D14" i="10"/>
  <c r="E11" i="10"/>
  <c r="E10" i="10" s="1"/>
  <c r="F11" i="10"/>
  <c r="F10" i="10" s="1"/>
  <c r="D11" i="10"/>
  <c r="D10" i="10" s="1"/>
  <c r="G9" i="10"/>
  <c r="C9" i="14" s="1"/>
  <c r="H9" i="10"/>
  <c r="D9" i="14" s="1"/>
  <c r="I9" i="10"/>
  <c r="E9" i="14" s="1"/>
  <c r="J9" i="10"/>
  <c r="K9" i="10"/>
  <c r="L9" i="10"/>
  <c r="O14" i="10" l="1"/>
  <c r="F13" i="10"/>
  <c r="M14" i="10"/>
  <c r="D13" i="10"/>
  <c r="O20" i="10"/>
  <c r="F19" i="10"/>
  <c r="N20" i="10"/>
  <c r="E19" i="10"/>
  <c r="M20" i="10"/>
  <c r="D19" i="10"/>
  <c r="M11" i="10"/>
  <c r="M10" i="10" s="1"/>
  <c r="O11" i="10"/>
  <c r="O10" i="10" s="1"/>
  <c r="N11" i="10"/>
  <c r="N10" i="10" s="1"/>
  <c r="O15" i="10"/>
  <c r="M15" i="10"/>
  <c r="N15" i="10"/>
  <c r="N13" i="10" s="1"/>
  <c r="D34" i="10"/>
  <c r="F34" i="10"/>
  <c r="E34" i="10"/>
  <c r="F21" i="10"/>
  <c r="O27" i="10"/>
  <c r="O21" i="10" s="1"/>
  <c r="N27" i="10"/>
  <c r="N21" i="10" s="1"/>
  <c r="E21" i="10"/>
  <c r="M22" i="10"/>
  <c r="M21" i="10" s="1"/>
  <c r="D9" i="10" l="1"/>
  <c r="C8" i="14" s="1"/>
  <c r="C7" i="14" s="1"/>
  <c r="O13" i="10"/>
  <c r="M13" i="10"/>
  <c r="F9" i="10"/>
  <c r="E8" i="14" s="1"/>
  <c r="E7" i="14" s="1"/>
  <c r="E9" i="10"/>
  <c r="D8" i="14" s="1"/>
  <c r="D7" i="14" s="1"/>
  <c r="M34" i="10"/>
  <c r="I41" i="3"/>
  <c r="J41" i="3"/>
  <c r="K41" i="3"/>
  <c r="I42" i="3"/>
  <c r="J42" i="3"/>
  <c r="K42" i="3"/>
  <c r="I33" i="3"/>
  <c r="J33" i="3"/>
  <c r="K33" i="3"/>
  <c r="I34" i="3"/>
  <c r="J34" i="3"/>
  <c r="K34" i="3"/>
  <c r="I35" i="3"/>
  <c r="J35" i="3"/>
  <c r="K35" i="3"/>
  <c r="I38" i="3"/>
  <c r="J38" i="3"/>
  <c r="K38" i="3"/>
  <c r="I39" i="3"/>
  <c r="J39" i="3"/>
  <c r="K39" i="3"/>
  <c r="I32" i="3"/>
  <c r="J32" i="3"/>
  <c r="K32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I26" i="3"/>
  <c r="J26" i="3"/>
  <c r="K26" i="3"/>
  <c r="I27" i="3"/>
  <c r="J27" i="3"/>
  <c r="K27" i="3"/>
  <c r="I29" i="3"/>
  <c r="J29" i="3"/>
  <c r="K29" i="3"/>
  <c r="I30" i="3"/>
  <c r="I18" i="3"/>
  <c r="J18" i="3"/>
  <c r="K18" i="3"/>
  <c r="H16" i="3"/>
  <c r="H15" i="3" s="1"/>
  <c r="I16" i="3"/>
  <c r="I15" i="3" s="1"/>
  <c r="J16" i="3"/>
  <c r="J15" i="3" s="1"/>
  <c r="K16" i="3"/>
  <c r="K15" i="3" s="1"/>
  <c r="G15" i="3"/>
  <c r="I10" i="3"/>
  <c r="I11" i="3"/>
  <c r="J11" i="3"/>
  <c r="J9" i="3" s="1"/>
  <c r="K11" i="3"/>
  <c r="K9" i="3" s="1"/>
  <c r="I7" i="3"/>
  <c r="I6" i="3" s="1"/>
  <c r="AN31" i="9"/>
  <c r="AN29" i="9"/>
  <c r="AN28" i="9"/>
  <c r="AN27" i="9"/>
  <c r="AN26" i="9"/>
  <c r="AN25" i="9"/>
  <c r="AN24" i="9"/>
  <c r="AN23" i="9"/>
  <c r="AN22" i="9"/>
  <c r="AN21" i="9"/>
  <c r="AN19" i="9"/>
  <c r="AN18" i="9"/>
  <c r="AN11" i="9"/>
  <c r="AN13" i="9"/>
  <c r="AN10" i="9"/>
  <c r="AN7" i="9"/>
  <c r="AN6" i="9" s="1"/>
  <c r="AN37" i="9"/>
  <c r="AY39" i="9"/>
  <c r="AY5" i="9" s="1"/>
  <c r="AX39" i="9"/>
  <c r="AX5" i="9" s="1"/>
  <c r="AW39" i="9"/>
  <c r="AW5" i="9" s="1"/>
  <c r="AV39" i="9"/>
  <c r="AV5" i="9" s="1"/>
  <c r="AU39" i="9"/>
  <c r="AU5" i="9" s="1"/>
  <c r="AT39" i="9"/>
  <c r="AT5" i="9" s="1"/>
  <c r="AS39" i="9"/>
  <c r="AS5" i="9" s="1"/>
  <c r="AR39" i="9"/>
  <c r="AR5" i="9" s="1"/>
  <c r="AQ39" i="9"/>
  <c r="AQ5" i="9" s="1"/>
  <c r="AP39" i="9"/>
  <c r="AP5" i="9" s="1"/>
  <c r="AN34" i="9"/>
  <c r="AN20" i="9"/>
  <c r="AN16" i="9"/>
  <c r="AN15" i="9" s="1"/>
  <c r="AC39" i="9"/>
  <c r="AJ29" i="9"/>
  <c r="AB29" i="9" s="1"/>
  <c r="AJ28" i="9"/>
  <c r="AB28" i="9" s="1"/>
  <c r="AC27" i="9"/>
  <c r="AC17" i="9" s="1"/>
  <c r="AJ26" i="9"/>
  <c r="AB26" i="9" s="1"/>
  <c r="AL25" i="9"/>
  <c r="AE24" i="9"/>
  <c r="AI23" i="9"/>
  <c r="AM22" i="9"/>
  <c r="AG20" i="9"/>
  <c r="AB20" i="9" s="1"/>
  <c r="AG21" i="9"/>
  <c r="AB21" i="9" s="1"/>
  <c r="AG19" i="9"/>
  <c r="AJ18" i="9"/>
  <c r="AC11" i="9"/>
  <c r="AB11" i="9" s="1"/>
  <c r="AC10" i="9"/>
  <c r="AC7" i="9"/>
  <c r="AC6" i="9" s="1"/>
  <c r="AM39" i="9"/>
  <c r="AL39" i="9"/>
  <c r="AK39" i="9"/>
  <c r="AJ39" i="9"/>
  <c r="AI39" i="9"/>
  <c r="AH39" i="9"/>
  <c r="AG39" i="9"/>
  <c r="AF39" i="9"/>
  <c r="AE39" i="9"/>
  <c r="AD39" i="9"/>
  <c r="AB16" i="9"/>
  <c r="AB15" i="9" s="1"/>
  <c r="AM15" i="9"/>
  <c r="AL15" i="9"/>
  <c r="AK15" i="9"/>
  <c r="AJ15" i="9"/>
  <c r="AI15" i="9"/>
  <c r="AH15" i="9"/>
  <c r="AG15" i="9"/>
  <c r="AF15" i="9"/>
  <c r="AE15" i="9"/>
  <c r="AD15" i="9"/>
  <c r="AC15" i="9"/>
  <c r="P40" i="9"/>
  <c r="AA39" i="9"/>
  <c r="Z39" i="9"/>
  <c r="Y39" i="9"/>
  <c r="X39" i="9"/>
  <c r="W39" i="9"/>
  <c r="V39" i="9"/>
  <c r="U39" i="9"/>
  <c r="T39" i="9"/>
  <c r="S39" i="9"/>
  <c r="P16" i="9"/>
  <c r="P15" i="9" s="1"/>
  <c r="AA15" i="9"/>
  <c r="Z15" i="9"/>
  <c r="Y15" i="9"/>
  <c r="X15" i="9"/>
  <c r="W15" i="9"/>
  <c r="V15" i="9"/>
  <c r="U15" i="9"/>
  <c r="T15" i="9"/>
  <c r="S15" i="9"/>
  <c r="R15" i="9"/>
  <c r="Q15" i="9"/>
  <c r="AA9" i="9"/>
  <c r="Z9" i="9"/>
  <c r="Y9" i="9"/>
  <c r="X9" i="9"/>
  <c r="W9" i="9"/>
  <c r="V9" i="9"/>
  <c r="U9" i="9"/>
  <c r="T9" i="9"/>
  <c r="S9" i="9"/>
  <c r="R9" i="9"/>
  <c r="I31" i="3" l="1"/>
  <c r="AB19" i="9"/>
  <c r="AG17" i="9"/>
  <c r="AG5" i="9" s="1"/>
  <c r="AB23" i="9"/>
  <c r="AI17" i="9"/>
  <c r="AI5" i="9" s="1"/>
  <c r="AB25" i="9"/>
  <c r="AL17" i="9"/>
  <c r="AL5" i="9" s="1"/>
  <c r="AN17" i="9"/>
  <c r="AB10" i="9"/>
  <c r="AB9" i="9" s="1"/>
  <c r="AC9" i="9"/>
  <c r="AB24" i="9"/>
  <c r="AE17" i="9"/>
  <c r="AE5" i="9" s="1"/>
  <c r="AB18" i="9"/>
  <c r="AJ17" i="9"/>
  <c r="AB22" i="9"/>
  <c r="AM17" i="9"/>
  <c r="AM5" i="9" s="1"/>
  <c r="AN9" i="9"/>
  <c r="I9" i="3"/>
  <c r="G9" i="3"/>
  <c r="G17" i="3"/>
  <c r="G6" i="3"/>
  <c r="G40" i="3"/>
  <c r="AB7" i="9"/>
  <c r="AB6" i="9" s="1"/>
  <c r="K40" i="3"/>
  <c r="AB27" i="9"/>
  <c r="G31" i="3"/>
  <c r="J40" i="3"/>
  <c r="I40" i="3"/>
  <c r="K31" i="3"/>
  <c r="J17" i="3"/>
  <c r="N15" i="3"/>
  <c r="M15" i="3"/>
  <c r="L15" i="3"/>
  <c r="AD5" i="9"/>
  <c r="AB41" i="9"/>
  <c r="AB39" i="9" s="1"/>
  <c r="AH5" i="9"/>
  <c r="AK5" i="9"/>
  <c r="AF5" i="9"/>
  <c r="J31" i="3"/>
  <c r="K17" i="3"/>
  <c r="I17" i="3"/>
  <c r="AN39" i="9"/>
  <c r="AN33" i="9"/>
  <c r="AN30" i="9" s="1"/>
  <c r="AB31" i="9"/>
  <c r="AJ5" i="9"/>
  <c r="R39" i="9"/>
  <c r="R5" i="9" s="1"/>
  <c r="Y5" i="9"/>
  <c r="V5" i="9"/>
  <c r="T5" i="9"/>
  <c r="AB17" i="9" l="1"/>
  <c r="AB30" i="9"/>
  <c r="AB5" i="9" s="1"/>
  <c r="G5" i="3"/>
  <c r="I5" i="3"/>
  <c r="K5" i="3"/>
  <c r="J5" i="3"/>
  <c r="AN5" i="9"/>
  <c r="AC5" i="9"/>
  <c r="F39" i="9" l="1"/>
  <c r="G39" i="9"/>
  <c r="H39" i="9"/>
  <c r="I39" i="9"/>
  <c r="J39" i="9"/>
  <c r="K39" i="9"/>
  <c r="L39" i="9"/>
  <c r="M39" i="9"/>
  <c r="N39" i="9"/>
  <c r="O39" i="9"/>
  <c r="O15" i="9"/>
  <c r="E15" i="9"/>
  <c r="F15" i="9"/>
  <c r="G15" i="9"/>
  <c r="H15" i="9"/>
  <c r="I15" i="9"/>
  <c r="J15" i="9"/>
  <c r="K15" i="9"/>
  <c r="L15" i="9"/>
  <c r="M15" i="9"/>
  <c r="N15" i="9"/>
  <c r="F9" i="9"/>
  <c r="F5" i="9" s="1"/>
  <c r="G9" i="9"/>
  <c r="H9" i="9"/>
  <c r="H5" i="9" s="1"/>
  <c r="I9" i="9"/>
  <c r="J9" i="9"/>
  <c r="K9" i="9"/>
  <c r="L9" i="9"/>
  <c r="M9" i="9"/>
  <c r="N9" i="9"/>
  <c r="O9" i="9"/>
  <c r="D41" i="9"/>
  <c r="D38" i="9"/>
  <c r="D33" i="9"/>
  <c r="D34" i="9"/>
  <c r="D29" i="9"/>
  <c r="D26" i="9"/>
  <c r="G24" i="9"/>
  <c r="D23" i="9"/>
  <c r="D21" i="9"/>
  <c r="D18" i="9"/>
  <c r="D11" i="9"/>
  <c r="D13" i="9"/>
  <c r="D40" i="9"/>
  <c r="D16" i="9"/>
  <c r="D15" i="9" s="1"/>
  <c r="O5" i="9" l="1"/>
  <c r="N5" i="9"/>
  <c r="K5" i="9"/>
  <c r="L5" i="9"/>
  <c r="J5" i="9"/>
  <c r="M5" i="9"/>
  <c r="I5" i="9"/>
  <c r="D24" i="9"/>
  <c r="G17" i="9"/>
  <c r="G5" i="9" s="1"/>
  <c r="E30" i="9"/>
  <c r="D10" i="9"/>
  <c r="D9" i="9" s="1"/>
  <c r="E9" i="9"/>
  <c r="D39" i="9"/>
  <c r="D22" i="9"/>
  <c r="D27" i="9"/>
  <c r="D7" i="9"/>
  <c r="D6" i="9" s="1"/>
  <c r="E39" i="9"/>
  <c r="D25" i="9"/>
  <c r="D31" i="9"/>
  <c r="D30" i="9" s="1"/>
  <c r="E5" i="9" l="1"/>
  <c r="D17" i="9"/>
  <c r="D5" i="9" s="1"/>
  <c r="AL18" i="4" l="1"/>
  <c r="D16" i="4"/>
  <c r="V16" i="4"/>
  <c r="D42" i="4"/>
  <c r="D43" i="4"/>
  <c r="D41" i="4" l="1"/>
  <c r="D18" i="4"/>
  <c r="AK6" i="4"/>
  <c r="AI6" i="4"/>
  <c r="AJ6" i="4"/>
  <c r="M37" i="5"/>
  <c r="H33" i="3"/>
  <c r="M24" i="5"/>
  <c r="E15" i="5"/>
  <c r="M12" i="5"/>
  <c r="E12" i="5"/>
  <c r="G11" i="5"/>
  <c r="G7" i="5" s="1"/>
  <c r="E11" i="5"/>
  <c r="E8" i="5"/>
  <c r="D6" i="4" l="1"/>
  <c r="E7" i="5"/>
  <c r="E10" i="5" s="1"/>
  <c r="M23" i="5"/>
  <c r="H38" i="3"/>
  <c r="H41" i="3"/>
  <c r="L41" i="3" s="1"/>
  <c r="M47" i="5"/>
  <c r="M8" i="5" s="1"/>
  <c r="U21" i="9"/>
  <c r="P21" i="9" s="1"/>
  <c r="H21" i="3"/>
  <c r="H29" i="3"/>
  <c r="X28" i="9"/>
  <c r="P28" i="9" s="1"/>
  <c r="H32" i="3"/>
  <c r="Q31" i="9"/>
  <c r="H39" i="3"/>
  <c r="Q38" i="9"/>
  <c r="P38" i="9" s="1"/>
  <c r="Q41" i="9"/>
  <c r="Q39" i="9" s="1"/>
  <c r="H42" i="3"/>
  <c r="N42" i="3" s="1"/>
  <c r="H10" i="3"/>
  <c r="Q10" i="9"/>
  <c r="Q9" i="9" s="1"/>
  <c r="H22" i="3"/>
  <c r="AA22" i="9"/>
  <c r="AA17" i="9" s="1"/>
  <c r="H30" i="3"/>
  <c r="X29" i="9"/>
  <c r="P29" i="9" s="1"/>
  <c r="P11" i="9"/>
  <c r="H11" i="3"/>
  <c r="U19" i="9"/>
  <c r="H19" i="3"/>
  <c r="W23" i="9"/>
  <c r="W17" i="9" s="1"/>
  <c r="H23" i="3"/>
  <c r="X26" i="9"/>
  <c r="P26" i="9" s="1"/>
  <c r="H26" i="3"/>
  <c r="Q33" i="9"/>
  <c r="P33" i="9" s="1"/>
  <c r="H34" i="3"/>
  <c r="H25" i="3"/>
  <c r="Z25" i="9"/>
  <c r="Z17" i="9" s="1"/>
  <c r="Q7" i="9"/>
  <c r="H7" i="3"/>
  <c r="H18" i="3"/>
  <c r="X18" i="9"/>
  <c r="L33" i="3"/>
  <c r="M33" i="3"/>
  <c r="N33" i="3"/>
  <c r="H20" i="3"/>
  <c r="U20" i="9"/>
  <c r="P20" i="9" s="1"/>
  <c r="H24" i="3"/>
  <c r="S24" i="9"/>
  <c r="S17" i="9" s="1"/>
  <c r="H27" i="3"/>
  <c r="N27" i="3" s="1"/>
  <c r="Q27" i="9"/>
  <c r="Q17" i="9" s="1"/>
  <c r="H35" i="3"/>
  <c r="Q34" i="9"/>
  <c r="P34" i="9" s="1"/>
  <c r="V20" i="4"/>
  <c r="V25" i="4"/>
  <c r="W41" i="4"/>
  <c r="V26" i="4"/>
  <c r="V24" i="4"/>
  <c r="V27" i="4"/>
  <c r="V21" i="4"/>
  <c r="W11" i="4"/>
  <c r="Z19" i="4"/>
  <c r="V23" i="4"/>
  <c r="V34" i="4"/>
  <c r="I11" i="5"/>
  <c r="U17" i="9" l="1"/>
  <c r="U5" i="9" s="1"/>
  <c r="Q30" i="9"/>
  <c r="X17" i="9"/>
  <c r="X5" i="9" s="1"/>
  <c r="M46" i="5"/>
  <c r="H9" i="3"/>
  <c r="Q6" i="9"/>
  <c r="M11" i="5"/>
  <c r="M7" i="5" s="1"/>
  <c r="O11" i="5"/>
  <c r="N11" i="5"/>
  <c r="H6" i="3"/>
  <c r="AA18" i="4"/>
  <c r="W10" i="4"/>
  <c r="V11" i="4"/>
  <c r="V10" i="4" s="1"/>
  <c r="AC32" i="4"/>
  <c r="V40" i="4"/>
  <c r="X41" i="4"/>
  <c r="X6" i="4" s="1"/>
  <c r="V43" i="4"/>
  <c r="W32" i="4"/>
  <c r="V33" i="4"/>
  <c r="AH32" i="4"/>
  <c r="AH6" i="4" s="1"/>
  <c r="Z18" i="4"/>
  <c r="AF32" i="4"/>
  <c r="W18" i="4"/>
  <c r="V39" i="4"/>
  <c r="AD32" i="4"/>
  <c r="G10" i="5"/>
  <c r="M41" i="3"/>
  <c r="H40" i="3"/>
  <c r="N41" i="3"/>
  <c r="H17" i="3"/>
  <c r="P24" i="9"/>
  <c r="S5" i="9"/>
  <c r="P19" i="9"/>
  <c r="P10" i="9"/>
  <c r="N24" i="3"/>
  <c r="M24" i="3"/>
  <c r="L24" i="3"/>
  <c r="Z5" i="9"/>
  <c r="P25" i="9"/>
  <c r="N23" i="3"/>
  <c r="M23" i="3"/>
  <c r="L23" i="3"/>
  <c r="N30" i="3"/>
  <c r="L30" i="3"/>
  <c r="M30" i="3"/>
  <c r="N10" i="3"/>
  <c r="M10" i="3"/>
  <c r="N29" i="3"/>
  <c r="L29" i="3"/>
  <c r="M29" i="3"/>
  <c r="P27" i="9"/>
  <c r="L25" i="3"/>
  <c r="M25" i="3"/>
  <c r="N25" i="3"/>
  <c r="P7" i="9"/>
  <c r="P6" i="9" s="1"/>
  <c r="W5" i="9"/>
  <c r="P23" i="9"/>
  <c r="P22" i="9"/>
  <c r="AA5" i="9"/>
  <c r="P31" i="9"/>
  <c r="P30" i="9" s="1"/>
  <c r="L35" i="3"/>
  <c r="N35" i="3"/>
  <c r="M35" i="3"/>
  <c r="M7" i="3"/>
  <c r="N7" i="3"/>
  <c r="L7" i="3"/>
  <c r="M34" i="3"/>
  <c r="N34" i="3"/>
  <c r="L34" i="3"/>
  <c r="M11" i="3"/>
  <c r="N11" i="3"/>
  <c r="P18" i="9"/>
  <c r="P41" i="9"/>
  <c r="P39" i="9" s="1"/>
  <c r="H31" i="3"/>
  <c r="N32" i="3"/>
  <c r="L32" i="3"/>
  <c r="M32" i="3"/>
  <c r="I7" i="5"/>
  <c r="B6" i="14" s="1"/>
  <c r="V19" i="4"/>
  <c r="V22" i="4"/>
  <c r="V8" i="4"/>
  <c r="V7" i="4" s="1"/>
  <c r="P17" i="9" l="1"/>
  <c r="P9" i="9"/>
  <c r="E5" i="14"/>
  <c r="E12" i="14" s="1"/>
  <c r="D5" i="14"/>
  <c r="C5" i="14"/>
  <c r="C12" i="14" s="1"/>
  <c r="C11" i="14"/>
  <c r="H5" i="3"/>
  <c r="V32" i="4"/>
  <c r="Q5" i="9"/>
  <c r="N7" i="5"/>
  <c r="O7" i="5"/>
  <c r="D12" i="14"/>
  <c r="D11" i="14"/>
  <c r="E11" i="14"/>
  <c r="L22" i="3"/>
  <c r="M22" i="3"/>
  <c r="N22" i="3"/>
  <c r="I10" i="5"/>
  <c r="L31" i="3"/>
  <c r="M31" i="3"/>
  <c r="N31" i="3"/>
  <c r="N9" i="3"/>
  <c r="N6" i="3" s="1"/>
  <c r="L9" i="3"/>
  <c r="M9" i="3"/>
  <c r="M6" i="3" s="1"/>
  <c r="W6" i="4"/>
  <c r="P5" i="9" l="1"/>
  <c r="O10" i="5"/>
  <c r="M10" i="5"/>
  <c r="N10" i="5"/>
  <c r="M42" i="3"/>
  <c r="L42" i="3"/>
  <c r="M27" i="3"/>
  <c r="L27" i="3"/>
  <c r="L11" i="3" l="1"/>
  <c r="L10" i="3" l="1"/>
  <c r="L6" i="3" s="1"/>
  <c r="V30" i="4" l="1"/>
  <c r="V31" i="4"/>
  <c r="V28" i="4"/>
  <c r="Y6" i="4"/>
  <c r="Z6" i="4"/>
  <c r="AA6" i="4"/>
  <c r="AB6" i="4"/>
  <c r="AC6" i="4"/>
  <c r="AD6" i="4"/>
  <c r="AE6" i="4"/>
  <c r="AF6" i="4"/>
  <c r="AG6" i="4"/>
  <c r="AL6" i="4"/>
  <c r="V18" i="4" l="1"/>
  <c r="V42" i="4"/>
  <c r="V41" i="4" s="1"/>
  <c r="V6" i="4" l="1"/>
  <c r="L16" i="3"/>
  <c r="M16" i="3" l="1"/>
  <c r="N16" i="3" l="1"/>
  <c r="M19" i="10" l="1"/>
  <c r="N19" i="10"/>
  <c r="O19" i="10"/>
  <c r="N34" i="10"/>
  <c r="O34" i="10"/>
  <c r="M44" i="10"/>
  <c r="M43" i="10" s="1"/>
  <c r="N44" i="10"/>
  <c r="N43" i="10" s="1"/>
  <c r="O44" i="10"/>
  <c r="O43" i="10" s="1"/>
  <c r="M9" i="10" l="1"/>
  <c r="O9" i="10"/>
  <c r="N9" i="10"/>
  <c r="L38" i="3"/>
  <c r="M38" i="3"/>
  <c r="N38" i="3"/>
  <c r="L39" i="3"/>
  <c r="M39" i="3"/>
  <c r="N39" i="3"/>
  <c r="L40" i="3"/>
  <c r="M40" i="3"/>
  <c r="N40" i="3"/>
  <c r="L18" i="3"/>
  <c r="M18" i="3"/>
  <c r="N18" i="3"/>
  <c r="L19" i="3"/>
  <c r="M19" i="3"/>
  <c r="N19" i="3"/>
  <c r="L20" i="3"/>
  <c r="M20" i="3"/>
  <c r="N20" i="3"/>
  <c r="L21" i="3"/>
  <c r="M21" i="3"/>
  <c r="N21" i="3"/>
  <c r="M17" i="3"/>
  <c r="N17" i="3"/>
  <c r="L17" i="3"/>
  <c r="N12" i="3" l="1"/>
  <c r="M26" i="3"/>
  <c r="L12" i="3"/>
  <c r="M12" i="3"/>
  <c r="N26" i="3"/>
  <c r="L26" i="3"/>
  <c r="N5" i="3" l="1"/>
  <c r="L5" i="3"/>
  <c r="M5" i="3"/>
</calcChain>
</file>

<file path=xl/sharedStrings.xml><?xml version="1.0" encoding="utf-8"?>
<sst xmlns="http://schemas.openxmlformats.org/spreadsheetml/2006/main" count="676" uniqueCount="231">
  <si>
    <t>2021թ.</t>
  </si>
  <si>
    <t>2022թ.</t>
  </si>
  <si>
    <t>X</t>
  </si>
  <si>
    <t>Հավելված N 5. Բյուջետային ծրագրերի գծով ծախսերի բաշխումն ըստ բյուջետային ծախսերի գործառական դասակարգման տարրերի</t>
  </si>
  <si>
    <t>Ծրագրային դասիչը</t>
  </si>
  <si>
    <t>Ծրագիր /Միջոցառում</t>
  </si>
  <si>
    <t>Գործառական դասակարգման</t>
  </si>
  <si>
    <t>Բաժին</t>
  </si>
  <si>
    <t xml:space="preserve">Խումբ </t>
  </si>
  <si>
    <t>Դաս</t>
  </si>
  <si>
    <t>05</t>
  </si>
  <si>
    <t>06</t>
  </si>
  <si>
    <t>01</t>
  </si>
  <si>
    <t>04</t>
  </si>
  <si>
    <t>08</t>
  </si>
  <si>
    <t>02</t>
  </si>
  <si>
    <t xml:space="preserve"> Աջակցություն Կովկասի տարածաշրջանային բնապահպանական կենտրոնի հայաստանյան մասնաճյուղին</t>
  </si>
  <si>
    <t>Ընդամենը</t>
  </si>
  <si>
    <t>Հավելված N 4. Բյուջետային ծրագրերի գծով ամփոփ ծախսերն ըստ բյուջետային ծախսերի տնտեսագիտական դասակարգման հոդվածների</t>
  </si>
  <si>
    <r>
      <rPr>
        <b/>
        <i/>
        <sz val="8"/>
        <rFont val="GHEA Grapalat"/>
        <family val="3"/>
      </rPr>
      <t>5111</t>
    </r>
    <r>
      <rPr>
        <i/>
        <sz val="8"/>
        <rFont val="GHEA Grapalat"/>
        <family val="3"/>
      </rPr>
      <t xml:space="preserve">
Շենքերի և շինությունների ձեռքբերում</t>
    </r>
  </si>
  <si>
    <r>
      <rPr>
        <b/>
        <i/>
        <sz val="8"/>
        <rFont val="GHEA Grapalat"/>
        <family val="3"/>
      </rPr>
      <t>5113</t>
    </r>
    <r>
      <rPr>
        <i/>
        <sz val="8"/>
        <rFont val="GHEA Grapalat"/>
        <family val="3"/>
      </rPr>
      <t xml:space="preserve">
շենքերի և շինությունների կապիտալ վերանորոգում</t>
    </r>
  </si>
  <si>
    <r>
      <rPr>
        <b/>
        <i/>
        <sz val="8"/>
        <rFont val="GHEA Grapalat"/>
        <family val="3"/>
      </rPr>
      <t>5133</t>
    </r>
    <r>
      <rPr>
        <i/>
        <sz val="8"/>
        <rFont val="GHEA Grapalat"/>
        <family val="3"/>
      </rPr>
      <t xml:space="preserve">
Գեոդեզիական  քարտեզագրական ծախսեր</t>
    </r>
  </si>
  <si>
    <r>
      <rPr>
        <b/>
        <i/>
        <sz val="8"/>
        <rFont val="GHEA Grapalat"/>
        <family val="3"/>
      </rPr>
      <t>5134</t>
    </r>
    <r>
      <rPr>
        <i/>
        <sz val="8"/>
        <rFont val="GHEA Grapalat"/>
        <family val="3"/>
      </rPr>
      <t xml:space="preserve">
Նախագծահետազոտական ծախսեր</t>
    </r>
  </si>
  <si>
    <r>
      <rPr>
        <b/>
        <i/>
        <sz val="8"/>
        <rFont val="GHEA Grapalat"/>
        <family val="3"/>
      </rPr>
      <t>4269</t>
    </r>
    <r>
      <rPr>
        <i/>
        <sz val="8"/>
        <rFont val="GHEA Grapalat"/>
        <family val="3"/>
      </rPr>
      <t xml:space="preserve">
Հատուկ նպատակային նյութեր</t>
    </r>
  </si>
  <si>
    <r>
      <rPr>
        <b/>
        <i/>
        <sz val="8"/>
        <rFont val="GHEA Grapalat"/>
        <family val="3"/>
      </rPr>
      <t>4241</t>
    </r>
    <r>
      <rPr>
        <i/>
        <sz val="8"/>
        <rFont val="GHEA Grapalat"/>
        <family val="3"/>
      </rPr>
      <t xml:space="preserve">
Մասնագիտական ծառայություններ</t>
    </r>
  </si>
  <si>
    <t xml:space="preserve"> Անտառպահպանական ծառայություններ</t>
  </si>
  <si>
    <t xml:space="preserve"> Անտառկառավարման պլանների կազմում</t>
  </si>
  <si>
    <t xml:space="preserve"> Շրջակա միջավայրի վրա ազդեցության գնահատում և փորձաքննություն</t>
  </si>
  <si>
    <r>
      <rPr>
        <b/>
        <i/>
        <sz val="8"/>
        <rFont val="GHEA Grapalat"/>
        <family val="3"/>
      </rPr>
      <t>5121</t>
    </r>
    <r>
      <rPr>
        <i/>
        <sz val="8"/>
        <rFont val="GHEA Grapalat"/>
        <family val="3"/>
      </rPr>
      <t xml:space="preserve">
տրանսպորտային սարքավորումներ</t>
    </r>
  </si>
  <si>
    <r>
      <rPr>
        <b/>
        <i/>
        <sz val="8"/>
        <rFont val="GHEA Grapalat"/>
        <family val="3"/>
      </rPr>
      <t>5131</t>
    </r>
    <r>
      <rPr>
        <i/>
        <sz val="8"/>
        <rFont val="GHEA Grapalat"/>
        <family val="3"/>
      </rPr>
      <t xml:space="preserve">
Աճեցվող ակտիվներ</t>
    </r>
  </si>
  <si>
    <r>
      <rPr>
        <b/>
        <i/>
        <sz val="8"/>
        <rFont val="GHEA Grapalat"/>
        <family val="3"/>
      </rPr>
      <t>4632</t>
    </r>
    <r>
      <rPr>
        <i/>
        <sz val="8"/>
        <rFont val="GHEA Grapalat"/>
        <family val="3"/>
      </rPr>
      <t xml:space="preserve">
Ընթացիկ սուբվենցիաներ համայնքներին</t>
    </r>
  </si>
  <si>
    <r>
      <rPr>
        <b/>
        <i/>
        <sz val="8"/>
        <rFont val="GHEA Grapalat"/>
        <family val="3"/>
      </rPr>
      <t>4637</t>
    </r>
    <r>
      <rPr>
        <i/>
        <sz val="8"/>
        <rFont val="GHEA Grapalat"/>
        <family val="3"/>
      </rPr>
      <t xml:space="preserve">
Ընթացիկ դրամաշնորհներ պետական և համայնքների ոչ առևտրային կազմակերպություններին</t>
    </r>
  </si>
  <si>
    <r>
      <rPr>
        <b/>
        <i/>
        <sz val="8"/>
        <rFont val="GHEA Grapalat"/>
        <family val="3"/>
      </rPr>
      <t>4652</t>
    </r>
    <r>
      <rPr>
        <i/>
        <sz val="8"/>
        <rFont val="GHEA Grapalat"/>
        <family val="3"/>
      </rPr>
      <t xml:space="preserve">
Կապիտալ սուբվենցիաներ համայնքներին</t>
    </r>
  </si>
  <si>
    <r>
      <rPr>
        <b/>
        <i/>
        <sz val="8"/>
        <rFont val="GHEA Grapalat"/>
        <family val="3"/>
      </rPr>
      <t>4861</t>
    </r>
    <r>
      <rPr>
        <i/>
        <sz val="8"/>
        <rFont val="GHEA Grapalat"/>
        <family val="3"/>
      </rPr>
      <t xml:space="preserve">
Այլ ծախսեր</t>
    </r>
  </si>
  <si>
    <r>
      <rPr>
        <b/>
        <i/>
        <sz val="8"/>
        <rFont val="GHEA Grapalat"/>
        <family val="3"/>
      </rPr>
      <t>4819</t>
    </r>
    <r>
      <rPr>
        <i/>
        <sz val="8"/>
        <rFont val="GHEA Grapalat"/>
        <family val="3"/>
      </rPr>
      <t xml:space="preserve">
Նվիրատվություններ այլ շահույթ չհետապնդող կազմակերպություններին</t>
    </r>
  </si>
  <si>
    <r>
      <rPr>
        <b/>
        <i/>
        <sz val="8"/>
        <rFont val="GHEA Grapalat"/>
        <family val="3"/>
      </rPr>
      <t>4239</t>
    </r>
    <r>
      <rPr>
        <i/>
        <sz val="8"/>
        <rFont val="GHEA Grapalat"/>
        <family val="3"/>
      </rPr>
      <t xml:space="preserve">
Ընդհանուր բնույթի այլ ծառայություններ</t>
    </r>
  </si>
  <si>
    <t>Ծրագիր</t>
  </si>
  <si>
    <t>Միջոցառում</t>
  </si>
  <si>
    <t>Հավելված N 7.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</si>
  <si>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Եկամուտներ ստացող կազմակերպությունների և ստացման աղբյուրների անվանումները</t>
  </si>
  <si>
    <t>Կանխատեսում</t>
  </si>
  <si>
    <t>ԸՆԴԱՄԵՆԸ</t>
  </si>
  <si>
    <t>այդ թվում`</t>
  </si>
  <si>
    <t>1.Վճարովի ծառայությունների մատուցումից և աշխատանքների կատարումից</t>
  </si>
  <si>
    <t>«Սևան» ազգային պարկ» ՊՈԱԿ</t>
  </si>
  <si>
    <t>«Դիլիջան» ազգային պարկ» ՊՈԱԿ</t>
  </si>
  <si>
    <t>«Արգելոցապարկային համալիր» ՊՈԱԿ</t>
  </si>
  <si>
    <t>«Խոսրովի անտառ» պետական արգելոց» ՊՈԱԿ</t>
  </si>
  <si>
    <t>«Արփի լիճ» ազգային պարկ» ՊՈԱԿ</t>
  </si>
  <si>
    <t>«Զանգեզուր» կենսոլորտային համալիր» ՊՈԱԿ</t>
  </si>
  <si>
    <t>«Հայաստանի բնության պետական թանգարան» ՊՈԱԿ</t>
  </si>
  <si>
    <t>«Հայանտառ» ՊՈԱԿ</t>
  </si>
  <si>
    <t>«Երևանի կենդանաբանական այգի» ՀՈԱԿ</t>
  </si>
  <si>
    <t>2.  Ստացվող նվիրատվություններից</t>
  </si>
  <si>
    <t>Կովկասի բնության հիմնադրամից ստացված դրամաշնորհային միջոցներից, այդ թվում`</t>
  </si>
  <si>
    <t>Վայրի Բնության և մշակութային արժեքների պահպանման հիմնադրամից ստացված դրամաշնորհային միջոցներից, այդ թվում`</t>
  </si>
  <si>
    <t>(հազար դրամ)</t>
  </si>
  <si>
    <t>Հավելված N 8. Բյուջետային ծրագրերի/միջոցառումների գծով ծախսերը՝ վարչատարածքային բաժանմամբ (ըստ մարզերի)</t>
  </si>
  <si>
    <t>Երևան քաղաք</t>
  </si>
  <si>
    <t>ՀՀ Արարատի մարզ</t>
  </si>
  <si>
    <t>ՀՀ Արմավիրի մարզ</t>
  </si>
  <si>
    <t>ՀՀ Գեղարքունիքի մարզ</t>
  </si>
  <si>
    <t>ՀՀ Լոռու մարզ</t>
  </si>
  <si>
    <t>ՀՀ Սյունիքի մարզ</t>
  </si>
  <si>
    <t>ՀՀ Վայոց Ձորի մարզ</t>
  </si>
  <si>
    <t>ՀՀ Տավուշի մարզ</t>
  </si>
  <si>
    <t>ՀՀ Շիրակի մարզ</t>
  </si>
  <si>
    <t>ՀՀ Կոտայքի մարզ</t>
  </si>
  <si>
    <t>ՀՀ Արագածոտնի մարզ</t>
  </si>
  <si>
    <t>2020թ.-ի համեմատ</t>
  </si>
  <si>
    <t>ՀՀ 2019թ.-ի պետական բյուջեի տարբերությունը
 /հազ.դրամ/</t>
  </si>
  <si>
    <t>2021թ.-ի համեմատ</t>
  </si>
  <si>
    <t>2022թ.-ի համեմատ</t>
  </si>
  <si>
    <t>Հավելված N 10. Ամփոփ ֆինանսական պահանջներ ՄԺԾԾ ժամանակահատվածի համար</t>
  </si>
  <si>
    <t>Ծրագրի/միջոցառման անվանումը</t>
  </si>
  <si>
    <t>Գոյություն ունեցող պարտավորությունների  գծով հաշվարկված (ճշգրտված) ծախսերը[1] (հազ. դրամ)</t>
  </si>
  <si>
    <t>Ծախսային խնայողության գծով ամփոփ առաջարկը[2] (հազ. դրամ) (-)</t>
  </si>
  <si>
    <t>Նոր նախաձեռնություններ</t>
  </si>
  <si>
    <t>Միջոցառման գծով ամփոփ ծախսերը [3] (հազ. դրամ)</t>
  </si>
  <si>
    <t>(հազ. դրամ) (+)</t>
  </si>
  <si>
    <t>2021թ</t>
  </si>
  <si>
    <t>2022թ</t>
  </si>
  <si>
    <t>Պարտադիր ծախսերին դասվող միջոցառումներ</t>
  </si>
  <si>
    <t>3.2 Ծախսային խնայողությունների գծով առաջարկները (-) նշանով</t>
  </si>
  <si>
    <t>3.3 Նոր նախաձեռնությունների գծով ընդհանուր ծախսերը</t>
  </si>
  <si>
    <t>2023թ.</t>
  </si>
  <si>
    <t>2023թ բյուջե (հազ. դրամ)</t>
  </si>
  <si>
    <t>ՏԵՂԵԿԱՆՔ</t>
  </si>
  <si>
    <t>Դասիչը</t>
  </si>
  <si>
    <t xml:space="preserve"> Շրջակա միջավայրի նախարարության կողմից պետական բյուջեի ֆինանսավորմամբ իրականացվող ծրագրերն ու միջոցառումները</t>
  </si>
  <si>
    <t>ՀՀ 2018թ. բյուջե</t>
  </si>
  <si>
    <t>Ծրագրի</t>
  </si>
  <si>
    <t>Միջոցառման</t>
  </si>
  <si>
    <t>Ընդամենը շրջակա միջավայրի  նախարարություն
այդ թվում`</t>
  </si>
  <si>
    <t>Ընթացիկ</t>
  </si>
  <si>
    <t>Կապիտալ</t>
  </si>
  <si>
    <t>Ցուցանիշը առանց KFW-ի դրամաշնորհի</t>
  </si>
  <si>
    <t xml:space="preserve"> Գերմանիայի զարգացման վարկերի բանկի (KFW)  դրամաշնորհային ծրագիր </t>
  </si>
  <si>
    <t xml:space="preserve"> Շրջակա միջավայրի վրա ազդեցության գնահատում և մոնիթորինգ</t>
  </si>
  <si>
    <t xml:space="preserve"> 1071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</si>
  <si>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</si>
  <si>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</si>
  <si>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</si>
  <si>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1155</t>
  </si>
  <si>
    <t xml:space="preserve"> Բնական պաշարների և բնության հատուկ պահպանվող տարածքների կառավարում և պահպանում</t>
  </si>
  <si>
    <t xml:space="preserve"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  </t>
  </si>
  <si>
    <t xml:space="preserve"> Սևանա լճի ջրածածկ անտառտնկարկների մաքրում</t>
  </si>
  <si>
    <t xml:space="preserve"> Սևանա լճում և նրա ջրահավաք ավազանում ձկան և խեցգետնի պաշարների հաշվառում</t>
  </si>
  <si>
    <t xml:space="preserve"> «Սևան» ազգային պարկի պահպանության, պարկում գիտական ուսումնասիրությունների, անտառատնտեսական աշխատանքների կատարում</t>
  </si>
  <si>
    <t xml:space="preserve"> «Դիլիջան» ազգային պարկի պահպանության, պարկում գիտական ուսումնասիրությունների, անտառատնտեսական աշխատանքների կատարում</t>
  </si>
  <si>
    <t xml:space="preserve"> Արգելոցապարկային համալիր ԲՀՊ տարածքների պահպանության, գիտական ուսումնասիրությունների, անտառատնտեսական աշխատանքների կատարում</t>
  </si>
  <si>
    <t xml:space="preserve"> «Խոսրովի անտառ» պետական արգելոցի պահպանության, գիտական ուսումնասիրությունների կատարում</t>
  </si>
  <si>
    <t xml:space="preserve"> Զանգեզուր կենսոլորտային համալիր ԲՀՊ տարածքների պահպանության, գիտական ուսումնասիրությունների, անտառատնտեսական աշխատանքների կատարում</t>
  </si>
  <si>
    <t xml:space="preserve"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հարակից համայնքների սոցիալ-տնտեսական վիճակի բարելավմանն ուղղված աջակցություն  </t>
  </si>
  <si>
    <t xml:space="preserve"> 1173</t>
  </si>
  <si>
    <t xml:space="preserve"> Անտառների կառավարում</t>
  </si>
  <si>
    <t xml:space="preserve"> Անտառային ոլորտում քաղաքականության մշակման և աջակցության ծառայությունների ծրագրերի համակարգում</t>
  </si>
  <si>
    <t xml:space="preserve"> Անտառների կադաստրի վարում</t>
  </si>
  <si>
    <t xml:space="preserve"> Անտառների վնասակար օրգանիզմների դեմ պայքար</t>
  </si>
  <si>
    <t xml:space="preserve"> Անտառվերականգնման և անտառապատման աշխատանքներ</t>
  </si>
  <si>
    <t xml:space="preserve"> 1186</t>
  </si>
  <si>
    <t xml:space="preserve"> Բնագիտական նմուշների պահպանություն և ցուցադրություն</t>
  </si>
  <si>
    <t xml:space="preserve"> Կենդանաբանական այգու ցուցադրություններ</t>
  </si>
  <si>
    <t>ՀՀ 2019թ. բյուջե (փաստացի)</t>
  </si>
  <si>
    <t>Շրջակա միջավայրի ոլորտում պետական քաղաքականության մշակում« ծրագրերի համակարգում և մոնիտորինգ</t>
  </si>
  <si>
    <t xml:space="preserve"> Շրջակա միջավայրի ոլորտում քաղաքականության մշակում, ծրագրերի համակարգում և մոնիտորինգ</t>
  </si>
  <si>
    <t>Շրջակա միջավայրի ոլորտի ծրագրերի իրականացում</t>
  </si>
  <si>
    <t>ՀՀ շրջակա միջավայրի նախարարության տեխնիկական կարողությունների ընդլայնում</t>
  </si>
  <si>
    <t>«Արփի լիճ» ազգային պարկի պահպանության« պարկում գիտական ուսումնասիրությունների կատարում</t>
  </si>
  <si>
    <t>Ծրագրի /միջոցառում անվանումը</t>
  </si>
  <si>
    <r>
      <rPr>
        <b/>
        <i/>
        <sz val="8"/>
        <rFont val="GHEA Grapalat"/>
        <family val="3"/>
      </rPr>
      <t>5122</t>
    </r>
    <r>
      <rPr>
        <i/>
        <sz val="8"/>
        <rFont val="GHEA Grapalat"/>
        <family val="3"/>
      </rPr>
      <t xml:space="preserve">
Վարչական սարքավորումներ</t>
    </r>
  </si>
  <si>
    <r>
      <rPr>
        <b/>
        <i/>
        <sz val="8"/>
        <rFont val="GHEA Grapalat"/>
        <family val="3"/>
      </rPr>
      <t>5129</t>
    </r>
    <r>
      <rPr>
        <i/>
        <sz val="8"/>
        <rFont val="GHEA Grapalat"/>
        <family val="3"/>
      </rPr>
      <t xml:space="preserve">
Այլ մեքենաներ և սարքավորումներ</t>
    </r>
  </si>
  <si>
    <r>
      <rPr>
        <b/>
        <i/>
        <sz val="8"/>
        <rFont val="GHEA Grapalat"/>
        <family val="3"/>
      </rPr>
      <t>4657</t>
    </r>
    <r>
      <rPr>
        <i/>
        <sz val="8"/>
        <rFont val="GHEA Grapalat"/>
        <family val="3"/>
      </rPr>
      <t xml:space="preserve">
Այլ կապիտալ դրամաշնորհներ </t>
    </r>
  </si>
  <si>
    <r>
      <rPr>
        <b/>
        <i/>
        <sz val="8"/>
        <rFont val="GHEA Grapalat"/>
        <family val="3"/>
      </rPr>
      <t>5112</t>
    </r>
    <r>
      <rPr>
        <i/>
        <sz val="8"/>
        <rFont val="GHEA Grapalat"/>
        <family val="3"/>
      </rPr>
      <t xml:space="preserve">
Շենքերի և շինությունների կառուցում</t>
    </r>
  </si>
  <si>
    <t>Գերմանիայի զարգացման վարկերի բանկի (KFW) աջակցությամբ իրականացվող դրամաշնորհային ծրագրի շրջանակներում Սյունիքի մարզի ԲՀՊՏ-ներին, անտառային տարածքների, ոլորտի պետական կառույցների տեխնիկական կարողությունների բարելավում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</si>
  <si>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հարակից համայնքների սոցիալ-տնտեսական վիճակի բարելավմանն ուղղված աջակցություն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</si>
  <si>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</t>
  </si>
  <si>
    <t>2022թ բյուջե (հազ. դրամ</t>
  </si>
  <si>
    <t>2023թ բյուջե (հազ. դրամ</t>
  </si>
  <si>
    <t>2023թ</t>
  </si>
  <si>
    <t>Շրջակա  միջավայրի վրա  ազդեցության գնահատում  և  մոնիտորինգ</t>
  </si>
  <si>
    <t xml:space="preserve"> Հիդրոօդերևութաբանության, շրջակա  միջավայրի մոնիտորինգ  և տեղեկատվության  ապահովում</t>
  </si>
  <si>
    <t>2023</t>
  </si>
  <si>
    <t>2024</t>
  </si>
  <si>
    <t>Սևանա լճի առափնյա հատվածներում ջրածածկ պետ. և համայնք. Նշանակ շենք-շինությունների ապամոնտաժում</t>
  </si>
  <si>
    <t>Սոցիալական փաթեթների ապահովում</t>
  </si>
  <si>
    <t>Բնապահպանական ծրագրերի իրականացում համայնքներում</t>
  </si>
  <si>
    <t>2024թ բյուջե (հազ. դրամ</t>
  </si>
  <si>
    <t>2024թ բյուջե (հազ. դրամ)</t>
  </si>
  <si>
    <t>2021թ փաստ. (հազ. դրամ)</t>
  </si>
  <si>
    <t>2024թ.</t>
  </si>
  <si>
    <t>1. Պետական մարմնի գծով 2022-2024 թվականների համար սահմանված ֆինանսավորման նախնական ընդհանուր կողմնորոշիչ չափաքանակները</t>
  </si>
  <si>
    <t>2. &lt;&lt;ՀՀ 2021թ. պետական բյուջեի մասին&gt;&gt; ՀՀ օրենքով պետական մարմնի գծով սահմանված ընդհանուր հատկացումները</t>
  </si>
  <si>
    <t>5. Տարբերությունը 2022-2024թվականների համար սահմանված ֆինանսավորման նախնական ընդհանուր կողմնորոշիչ չափաքանակներից (տող 3-տող 1)</t>
  </si>
  <si>
    <t>«Արփի լիճ» ազգային պարկի պահպանության, պարկում գիտական ուսումնասիրությունների, անտառատնտեսական աշխատանքների կատարում</t>
  </si>
  <si>
    <t>Շրջակա միջավայրի նախարարության տրանսպորտային սարքավորումներով հագեցվածության բարելավում</t>
  </si>
  <si>
    <t>Շրջակա միջավայրի նախարարության հատուկ սարքավորումներով հագեցվածության բարելավում</t>
  </si>
  <si>
    <t>«Հիդրոօդերևութաբանության և մոնիթորինգի կենտրոն» ՊՈԱԿ</t>
  </si>
  <si>
    <t>ՀՀ 2021թ. բյուջե (փաստացի)</t>
  </si>
  <si>
    <t>ՀՀ 2020թ. բյուջե (փաստացի)</t>
  </si>
  <si>
    <t>ՀՀ 2022թ. բյուջե (հաստատված)</t>
  </si>
  <si>
    <t>2025</t>
  </si>
  <si>
    <t xml:space="preserve">  Շրջակա միջավայրի նախարարության կողմից ՀՀ 2023-2025 թթ. (ՄԺԾԾ) միջնաժամկետ ծախսային ծրագրերի և միջոցառումներ բյուջետային ծախսերի վերաբերյալ</t>
  </si>
  <si>
    <t>ՀՀ 2023թ-ին բյուջետային ծրագրերի միջոցառումներով նախատեսված աշխատանքները</t>
  </si>
  <si>
    <t>2021թ  փաստացի (հազ. դրամ)</t>
  </si>
  <si>
    <r>
      <rPr>
        <b/>
        <i/>
        <sz val="9"/>
        <rFont val="GHEA Grapalat"/>
        <family val="3"/>
      </rPr>
      <t>4637</t>
    </r>
    <r>
      <rPr>
        <i/>
        <sz val="9"/>
        <rFont val="GHEA Grapalat"/>
        <family val="3"/>
      </rPr>
      <t xml:space="preserve">
Ընթացիկ դրամաշնորհներ պետական և համայնքների ոչ առևտրային կազմակերպություններին</t>
    </r>
  </si>
  <si>
    <r>
      <rPr>
        <b/>
        <i/>
        <sz val="9"/>
        <rFont val="GHEA Grapalat"/>
        <family val="3"/>
      </rPr>
      <t>4632</t>
    </r>
    <r>
      <rPr>
        <i/>
        <sz val="9"/>
        <rFont val="GHEA Grapalat"/>
        <family val="3"/>
      </rPr>
      <t xml:space="preserve">
Ընթացիկ սուբվենցիաներ համայնքներին</t>
    </r>
  </si>
  <si>
    <r>
      <rPr>
        <b/>
        <i/>
        <sz val="9"/>
        <rFont val="GHEA Grapalat"/>
        <family val="3"/>
      </rPr>
      <t>4652</t>
    </r>
    <r>
      <rPr>
        <i/>
        <sz val="9"/>
        <rFont val="GHEA Grapalat"/>
        <family val="3"/>
      </rPr>
      <t xml:space="preserve">
Կապիտալ սուբվենցիաներ համայնքներին</t>
    </r>
  </si>
  <si>
    <r>
      <rPr>
        <b/>
        <i/>
        <sz val="9"/>
        <rFont val="GHEA Grapalat"/>
        <family val="3"/>
      </rPr>
      <t>4861</t>
    </r>
    <r>
      <rPr>
        <i/>
        <sz val="9"/>
        <rFont val="GHEA Grapalat"/>
        <family val="3"/>
      </rPr>
      <t xml:space="preserve">
Այլ ծախսեր</t>
    </r>
  </si>
  <si>
    <r>
      <rPr>
        <b/>
        <i/>
        <sz val="9"/>
        <rFont val="GHEA Grapalat"/>
        <family val="3"/>
      </rPr>
      <t>4819</t>
    </r>
    <r>
      <rPr>
        <i/>
        <sz val="9"/>
        <rFont val="GHEA Grapalat"/>
        <family val="3"/>
      </rPr>
      <t xml:space="preserve">
Նվիրատվություններ այլ շահույթ չհետապնդող կազմակերպություններին</t>
    </r>
  </si>
  <si>
    <r>
      <rPr>
        <b/>
        <i/>
        <sz val="9"/>
        <rFont val="GHEA Grapalat"/>
        <family val="3"/>
      </rPr>
      <t>5133</t>
    </r>
    <r>
      <rPr>
        <i/>
        <sz val="9"/>
        <rFont val="GHEA Grapalat"/>
        <family val="3"/>
      </rPr>
      <t xml:space="preserve">
Գեոդեզիական  քարտեզագրական ծախսեր</t>
    </r>
  </si>
  <si>
    <r>
      <rPr>
        <b/>
        <i/>
        <sz val="9"/>
        <rFont val="GHEA Grapalat"/>
        <family val="3"/>
      </rPr>
      <t>5134</t>
    </r>
    <r>
      <rPr>
        <i/>
        <sz val="9"/>
        <rFont val="GHEA Grapalat"/>
        <family val="3"/>
      </rPr>
      <t xml:space="preserve">
Նախագծահետազոտական ծախսեր</t>
    </r>
  </si>
  <si>
    <r>
      <rPr>
        <b/>
        <i/>
        <sz val="9"/>
        <rFont val="GHEA Grapalat"/>
        <family val="3"/>
      </rPr>
      <t>5131</t>
    </r>
    <r>
      <rPr>
        <i/>
        <sz val="9"/>
        <rFont val="GHEA Grapalat"/>
        <family val="3"/>
      </rPr>
      <t xml:space="preserve">
Աճեցվող ակտիվներ</t>
    </r>
  </si>
  <si>
    <r>
      <rPr>
        <b/>
        <i/>
        <sz val="9"/>
        <rFont val="GHEA Grapalat"/>
        <family val="3"/>
      </rPr>
      <t>5111</t>
    </r>
    <r>
      <rPr>
        <i/>
        <sz val="9"/>
        <rFont val="GHEA Grapalat"/>
        <family val="3"/>
      </rPr>
      <t xml:space="preserve">
Շենքերի և շինությունների ձեռքբերում</t>
    </r>
  </si>
  <si>
    <r>
      <rPr>
        <b/>
        <i/>
        <sz val="9"/>
        <rFont val="GHEA Grapalat"/>
        <family val="3"/>
      </rPr>
      <t>5113</t>
    </r>
    <r>
      <rPr>
        <i/>
        <sz val="9"/>
        <rFont val="GHEA Grapalat"/>
        <family val="3"/>
      </rPr>
      <t xml:space="preserve">
շենքերի և շինությունների կապիտալ վերանորոգում</t>
    </r>
  </si>
  <si>
    <r>
      <rPr>
        <b/>
        <i/>
        <sz val="9"/>
        <rFont val="GHEA Grapalat"/>
        <family val="3"/>
      </rPr>
      <t>5121</t>
    </r>
    <r>
      <rPr>
        <i/>
        <sz val="9"/>
        <rFont val="GHEA Grapalat"/>
        <family val="3"/>
      </rPr>
      <t xml:space="preserve">
տրանսպորտային սարքավորումներ</t>
    </r>
  </si>
  <si>
    <r>
      <rPr>
        <b/>
        <i/>
        <sz val="9"/>
        <rFont val="GHEA Grapalat"/>
        <family val="3"/>
      </rPr>
      <t>5122</t>
    </r>
    <r>
      <rPr>
        <i/>
        <sz val="9"/>
        <rFont val="GHEA Grapalat"/>
        <family val="3"/>
      </rPr>
      <t xml:space="preserve">
Վարչական սարքավորումներ</t>
    </r>
  </si>
  <si>
    <r>
      <rPr>
        <b/>
        <i/>
        <sz val="9"/>
        <rFont val="GHEA Grapalat"/>
        <family val="3"/>
      </rPr>
      <t>5129</t>
    </r>
    <r>
      <rPr>
        <i/>
        <sz val="9"/>
        <rFont val="GHEA Grapalat"/>
        <family val="3"/>
      </rPr>
      <t xml:space="preserve">
Այլ մեքենաներ և սարքավորումներ</t>
    </r>
  </si>
  <si>
    <r>
      <rPr>
        <b/>
        <i/>
        <sz val="9"/>
        <rFont val="GHEA Grapalat"/>
        <family val="3"/>
      </rPr>
      <t>4241</t>
    </r>
    <r>
      <rPr>
        <i/>
        <sz val="9"/>
        <rFont val="GHEA Grapalat"/>
        <family val="3"/>
      </rPr>
      <t xml:space="preserve">
Մասնագիտական ծառայություններ</t>
    </r>
  </si>
  <si>
    <r>
      <rPr>
        <b/>
        <i/>
        <sz val="9"/>
        <rFont val="GHEA Grapalat"/>
        <family val="3"/>
      </rPr>
      <t>4269</t>
    </r>
    <r>
      <rPr>
        <i/>
        <sz val="9"/>
        <rFont val="GHEA Grapalat"/>
        <family val="3"/>
      </rPr>
      <t xml:space="preserve">
Հատուկ նպատակային նյութեր</t>
    </r>
  </si>
  <si>
    <r>
      <rPr>
        <b/>
        <i/>
        <sz val="9"/>
        <rFont val="GHEA Grapalat"/>
        <family val="3"/>
      </rPr>
      <t>4239</t>
    </r>
    <r>
      <rPr>
        <i/>
        <sz val="9"/>
        <rFont val="GHEA Grapalat"/>
        <family val="3"/>
      </rPr>
      <t xml:space="preserve">
Ընդհանուր բնույթի այլ ծառայություններ</t>
    </r>
  </si>
  <si>
    <t>2022թ սպասվող (հազ. դրամ)</t>
  </si>
  <si>
    <t>2025թ բյուջե (հազ. դրամ)</t>
  </si>
  <si>
    <t>2023թ. Հայտ. (հազ. դրամ)</t>
  </si>
  <si>
    <t>2022թ Հաստատված. (հազ. դրամ)</t>
  </si>
  <si>
    <t>2024թ Հայտ. (հազ. դրամ)</t>
  </si>
  <si>
    <t>2025թ փաստ. (հազ. դրամ)</t>
  </si>
  <si>
    <t>Աղյուսակ 1.  Ծրագրերի և միջոցառումների գծով ամփոփ ֆինանսական պահանջներ 2023-2025թթ. համար</t>
  </si>
  <si>
    <t>2025թ.</t>
  </si>
  <si>
    <t>4. Տարբերությունը ՀՀ 2022թ. պետական բյուջեի համապատասխան ցուցանիշից (տող 3 - տող 2)</t>
  </si>
  <si>
    <t>3.1 Գոյություն ունեցող ծախսային պարտավորությունների գնահատում 2023-2025 թթ. ՄԺԾԾ համար (առանց ծախսային խնայողությունների վերաբերյալ առաջարկների ներառման)</t>
  </si>
  <si>
    <t>Միջոցառումը նախատեսվել է բնության հատուկ պահպանվող տարածքների սահմանների ճշգրտման նպատակով անհրաժեշտ GPS սարքի և լիցենզավորված համակարգչային ծրագրերի ձեռքբերման հետ:</t>
  </si>
  <si>
    <t xml:space="preserve">   Որպես միջազգային պարտավորություն նշված գումարն ուղղվելու է Կովկասի տարածաշրջանային բնապահպանական կենտրոնի հայաստանյան մասնաճյուղի գրասենյակի վարձակալության 2023 թվականի նախատեսված ծախսերի ֆինանսավորմանը
</t>
  </si>
  <si>
    <t xml:space="preserve">  Շրջակա միջավայրի նախարարությունը ծրագրի միջազգային դոնոր KFW բանկի հետ կնքել է նոր դրամաշնորհային պայմանագիր, ծրագրի իրականացման ժամկետի երկարաձգման նպատակով, ներկայումս մշակվում է կառավարության համապատասխան որոշման նախագիծ՝ ծրագրի միջոցները ՀՀ պետական բյուջե ներառելու նպատակով: </t>
  </si>
  <si>
    <t>Միջոցառման շրջանակներում 2023-2025թթ նախատեսվում է ձեռք բերել համապատասխան տեխնիկական միջոցներ, ինչպես նաև իրականացնել ներդրված ծրագրի տեխնիկական և սերվերների սպասրկում:</t>
  </si>
  <si>
    <r>
      <t xml:space="preserve"> </t>
    </r>
    <r>
      <rPr>
        <b/>
        <u/>
        <sz val="9"/>
        <rFont val="GHEA Grapalat"/>
        <family val="3"/>
      </rPr>
      <t xml:space="preserve">«Հայաստանի բնության պետական թանգարան» ՊՈԱԿ-ի </t>
    </r>
    <r>
      <rPr>
        <sz val="9"/>
        <rFont val="GHEA Grapalat"/>
        <family val="3"/>
      </rPr>
      <t xml:space="preserve">պահպանման ծախսերին:
Հաստիքային միավորների թիվը՝ </t>
    </r>
    <r>
      <rPr>
        <b/>
        <sz val="9"/>
        <rFont val="GHEA Grapalat"/>
        <family val="3"/>
      </rPr>
      <t>26</t>
    </r>
  </si>
  <si>
    <t>Փաստացի ըստ 2021 թվականի տարեկան  հաշվետվության (փաստացի)</t>
  </si>
  <si>
    <t>2022 թվականի սպասողական</t>
  </si>
  <si>
    <t>Աղյուսակ 2. Հայտով ներկայացված՝ 2023-2025թթ ընդհանուր ծախսերի համեմատությունը ՀՀ 2022թ. պետական բյուջեի և 2023-2025թթ. համար սահմանված նախնական կողմնորոշիչ չափաքակաների հետ</t>
  </si>
  <si>
    <t>3. Ընդամենը հայտով ներկայացված ընդհանուր ծախսերը` 2023-2025 թթ. ՄԺԾԾ համար (տող 3.1 + տող 3.2 + տող 3.3.)</t>
  </si>
  <si>
    <r>
      <t xml:space="preserve"> «Սևան» ազգային պարկ» ՊՈԱԿ
 Հաստիքային միավորների թիվը՝ 206:</t>
    </r>
    <r>
      <rPr>
        <b/>
        <sz val="9"/>
        <rFont val="GHEA Grapalat"/>
        <family val="3"/>
      </rPr>
      <t xml:space="preserve">
2023-25թթ. կողմնորոշիչ չափաքանակների համեմատ ավելացումները նախատեսվում է ուղղել ՊՈԱԿ-ի աշխատավարձի ֆոնդի ավելացմանը: Հաշվի առնելով, որ ներկայումս աշխատավարձի ֆոնդի մի մասը վճարվում է ձեռնարկատիրական եկամուտներից, այդ իսկ պատճառով ՊՈԱԿ-Ի առկա ֆինանսական միջոցների ծավալները չեն բավարարում այլ ծառայությունների դիմաց կուտակված կրեդիտորական պարտքերը մարելու համար:</t>
    </r>
  </si>
  <si>
    <r>
      <t>Ֆինանսական միջոցներն ուղղվելու են</t>
    </r>
    <r>
      <rPr>
        <u/>
        <sz val="9"/>
        <rFont val="GHEA Grapalat"/>
        <family val="3"/>
      </rPr>
      <t xml:space="preserve"> </t>
    </r>
    <r>
      <rPr>
        <b/>
        <u/>
        <sz val="9"/>
        <rFont val="GHEA Grapalat"/>
        <family val="3"/>
      </rPr>
      <t>«Դիլիջան» ազգային պարկ»</t>
    </r>
    <r>
      <rPr>
        <sz val="9"/>
        <rFont val="GHEA Grapalat"/>
        <family val="3"/>
      </rPr>
      <t xml:space="preserve"> ՊՈԱԿ-ի պահպանման ծախսերին</t>
    </r>
    <r>
      <rPr>
        <b/>
        <sz val="9"/>
        <rFont val="GHEA Grapalat"/>
        <family val="3"/>
      </rPr>
      <t xml:space="preserve"> </t>
    </r>
    <r>
      <rPr>
        <sz val="9"/>
        <rFont val="GHEA Grapalat"/>
        <family val="3"/>
      </rPr>
      <t xml:space="preserve">(աշխատավարձի վճարում):
Հաստիքային միավորների թիվը՝ </t>
    </r>
    <r>
      <rPr>
        <b/>
        <sz val="9"/>
        <rFont val="GHEA Grapalat"/>
        <family val="3"/>
      </rPr>
      <t>101.5
2023-25թթ. կողմնորոշիչ չափաքանակների համեմատ ավելացումները  նախատեսվում է ուղղել ՊՈԱԿ-ի աշխատավարձի ֆոնդի ավելացմանը` պարկի պահպանության ռեժիմի արդյունավետության բարձրացման նպատակով:</t>
    </r>
  </si>
  <si>
    <r>
      <rPr>
        <b/>
        <sz val="9"/>
        <rFont val="GHEA Grapalat"/>
        <family val="3"/>
      </rPr>
      <t>«Արգելոցապարկային համալիր» ՊՈԱԿ</t>
    </r>
    <r>
      <rPr>
        <sz val="9"/>
        <rFont val="GHEA Grapalat"/>
        <family val="3"/>
      </rPr>
      <t xml:space="preserve">
Հաստիքային միավորների թիվը՝ </t>
    </r>
    <r>
      <rPr>
        <b/>
        <sz val="9"/>
        <rFont val="GHEA Grapalat"/>
        <family val="3"/>
      </rPr>
      <t>82</t>
    </r>
    <r>
      <rPr>
        <sz val="9"/>
        <rFont val="GHEA Grapalat"/>
        <family val="3"/>
      </rPr>
      <t>:</t>
    </r>
  </si>
  <si>
    <r>
      <t xml:space="preserve"> </t>
    </r>
    <r>
      <rPr>
        <b/>
        <u/>
        <sz val="9"/>
        <rFont val="GHEA Grapalat"/>
        <family val="3"/>
      </rPr>
      <t>«Խոսրովի անտառ» պետական արգելոց»</t>
    </r>
    <r>
      <rPr>
        <sz val="9"/>
        <rFont val="GHEA Grapalat"/>
        <family val="3"/>
      </rPr>
      <t xml:space="preserve"> ՊՈԱԿ-ի պահպանման ծախսեր (աշխատավարձի վճարում):
Հաստիքային միավորների թիվը՝ </t>
    </r>
    <r>
      <rPr>
        <b/>
        <sz val="9"/>
        <rFont val="GHEA Grapalat"/>
        <family val="3"/>
      </rPr>
      <t>73.5</t>
    </r>
  </si>
  <si>
    <r>
      <t xml:space="preserve">Ֆինանսական միջոցներն ուղղվելու են </t>
    </r>
    <r>
      <rPr>
        <b/>
        <u/>
        <sz val="9"/>
        <rFont val="GHEA Grapalat"/>
        <family val="3"/>
      </rPr>
      <t>«Արփի լիճ» ազգային պարկ»</t>
    </r>
    <r>
      <rPr>
        <sz val="9"/>
        <rFont val="GHEA Grapalat"/>
        <family val="3"/>
      </rPr>
      <t xml:space="preserve"> ՊՈԱԿ-ի պահպանման ծախսերին:
Հաստիքային միավորների թիվը՝ </t>
    </r>
    <r>
      <rPr>
        <b/>
        <sz val="9"/>
        <rFont val="GHEA Grapalat"/>
        <family val="3"/>
      </rPr>
      <t>33</t>
    </r>
  </si>
  <si>
    <r>
      <rPr>
        <b/>
        <sz val="9"/>
        <rFont val="GHEA Grapalat"/>
        <family val="3"/>
      </rPr>
      <t xml:space="preserve"> </t>
    </r>
    <r>
      <rPr>
        <b/>
        <u/>
        <sz val="9"/>
        <rFont val="GHEA Grapalat"/>
        <family val="3"/>
      </rPr>
      <t>«Զանգեզուր» կենսոլորտային համալիր»</t>
    </r>
    <r>
      <rPr>
        <sz val="9"/>
        <rFont val="GHEA Grapalat"/>
        <family val="3"/>
      </rPr>
      <t xml:space="preserve"> ՊՈԱԿ-ի պահպանման ծախսեր (աշխատավարձի վճարում):
Հաստիքային միավորների թիվը՝ </t>
    </r>
    <r>
      <rPr>
        <b/>
        <sz val="9"/>
        <rFont val="GHEA Grapalat"/>
        <family val="3"/>
      </rPr>
      <t>95.5</t>
    </r>
  </si>
  <si>
    <r>
      <t xml:space="preserve"> </t>
    </r>
    <r>
      <rPr>
        <b/>
        <sz val="9"/>
        <rFont val="GHEA Grapalat"/>
        <family val="3"/>
      </rPr>
      <t>«Հայանտառ» ՊՈԱԿ»</t>
    </r>
    <r>
      <rPr>
        <sz val="9"/>
        <rFont val="GHEA Grapalat"/>
        <family val="3"/>
      </rPr>
      <t xml:space="preserve"> (աշխատավարձի վճարում):
Հաստիքային միավորների թիվը՝ </t>
    </r>
    <r>
      <rPr>
        <b/>
        <sz val="9"/>
        <rFont val="GHEA Grapalat"/>
        <family val="3"/>
      </rPr>
      <t>888:</t>
    </r>
  </si>
  <si>
    <t>2023-2025թթ ՄԺԾԾ չափաքանակ</t>
  </si>
  <si>
    <t>ՀՀ 2023-2025 թթ. ՄԺԾԾ  հայտի և ՀՀ 2022թ. հաստատված բյուջեի տարբերությունը</t>
  </si>
  <si>
    <t>ՀՀ 2023-2025 ՄԺԾԾ բյուջետային հայտ
(գործող ծրագրեր)</t>
  </si>
  <si>
    <t xml:space="preserve"> Հաշվի առնելով այն հանգամանքը, որ պետական եկամուտների կոմիտեի կողմից դեռևս չի ներկայացվել վարչապետի 2022 թվականի հունվարի 20-ի «ՀՀ 2023 թվականի բյուջետային գործընթացը սկսելու մասին» N 72-Ա որոշման 1-ին կետով հաստատված ժամանակացույցի 4-րդ կետի պահանջներին համապատասխան այլ ընկերությունների կողմից 2019-2021 թթ. արդյունքներով բնապահպանական հարկի օրենքով սահմանված գումարների վերաբերյալ ամբողջական տեղեկատվությունը՝ ճշգրտված ցուցանիշները կներկայացվեն լրացուցիչ։</t>
  </si>
  <si>
    <t>Միջոցառման շրջանակներում նախատեսվում է իրականացնել՝
1.Սևանա  լճում  ձկան  պաշարների  հաշվառում, 
2.Սևանա  լճում  խեցգետնի  պաշարների  հաշվառում,
3.Սևանա  լճի  ջրահավաք ավազանի գետերում ձկան  և  խեցգետնի  ապրելու պայմանների բացահայտում:</t>
  </si>
  <si>
    <r>
      <t xml:space="preserve">  Ֆինանսական միջոցներն ուղղվելու են Շրջակա միջավայրի նախարարության մաշված տրանսպորտային պարկի նորացմանը:
  </t>
    </r>
    <r>
      <rPr>
        <b/>
        <u/>
        <sz val="9"/>
        <rFont val="GHEA Grapalat"/>
        <family val="3"/>
      </rPr>
      <t>2023թ</t>
    </r>
    <r>
      <rPr>
        <sz val="9"/>
        <rFont val="GHEA Grapalat"/>
        <family val="3"/>
      </rPr>
      <t xml:space="preserve">. նախատեսվում է ձեռք բերել Վազ-2121 մակնիշի </t>
    </r>
    <r>
      <rPr>
        <b/>
        <sz val="9"/>
        <rFont val="GHEA Grapalat"/>
        <family val="3"/>
      </rPr>
      <t>6</t>
    </r>
    <r>
      <rPr>
        <sz val="9"/>
        <rFont val="GHEA Grapalat"/>
        <family val="3"/>
      </rPr>
      <t xml:space="preserve"> մարդատար ավտոմեքենա՝ ՇՄՆ ծառայություններ մատուցող վարչությունների բնականոն գործունեությունն ապահովելու նպատակով:</t>
    </r>
  </si>
  <si>
    <t>Հաշվի առնելով, որ ներկա փուլում մշակման փուլում են գտնվում սույն միջոցառման իրականացման համար հիմք հանդիսացող համապատասխան նախագծա-նախահաշվային փաստաթղթերը, և 2022 թվականի պետական բյուջեով նախատեսված միջոցառման մասով դեռևս առկա չեն պետական գնումներով հայտարարված մրցույթի արդյունքները, պահպանվել է 2022 թվականի հաստաված ցուցանիշը՝ հիմնավորումների առկայության պարագայում վերանայելու պայմանով։</t>
  </si>
  <si>
    <r>
      <rPr>
        <b/>
        <sz val="9"/>
        <rFont val="GHEA Grapalat"/>
        <family val="3"/>
      </rPr>
      <t xml:space="preserve"> «Ծրագրերի իրականացման գրասենյակ» ՊՀ:</t>
    </r>
    <r>
      <rPr>
        <sz val="9"/>
        <rFont val="GHEA Grapalat"/>
        <family val="3"/>
      </rPr>
      <t xml:space="preserve">
Հաստիքային միավորների թիվը՝ 26:</t>
    </r>
    <r>
      <rPr>
        <b/>
        <sz val="9"/>
        <rFont val="GHEA Grapalat"/>
        <family val="3"/>
      </rPr>
      <t xml:space="preserve">
  </t>
    </r>
    <r>
      <rPr>
        <sz val="9"/>
        <rFont val="GHEA Grapalat"/>
        <family val="3"/>
      </rPr>
      <t>2023-2025թթ. կողմնորոշիչ չափաքանակների համեմատ ավելացումները նախատեսվում է ուղղել պագևավճարների հաշվին աշխատակիցների միջին ամսական աշխատավարձի բարձրացմամբ պայմանավորված աշխատավարձի ֆոնդի պակասուրդի լրացմանը և ԲԾԻԳ ՊՀ փաստաթղթերի արխիվացմանը:</t>
    </r>
  </si>
  <si>
    <t>Շրջակա միջավայրի ոլորտում պետական քաղաքականության մշակում ծրագրերի համակարգում և մոնիտորինգ</t>
  </si>
  <si>
    <r>
      <t>Միջոցառման շրջանակներում</t>
    </r>
    <r>
      <rPr>
        <b/>
        <sz val="9"/>
        <rFont val="GHEA Grapalat"/>
        <family val="3"/>
      </rPr>
      <t xml:space="preserve"> 2022</t>
    </r>
    <r>
      <rPr>
        <sz val="9"/>
        <rFont val="GHEA Grapalat"/>
        <family val="3"/>
      </rPr>
      <t xml:space="preserve"> թվականին նախատեսվում է  «Հայանտառ» ՊՈԱԿ-ի 4 անտառտնտեսության</t>
    </r>
    <r>
      <rPr>
        <b/>
        <sz val="9"/>
        <rFont val="GHEA Grapalat"/>
        <family val="3"/>
      </rPr>
      <t xml:space="preserve"> 135906</t>
    </r>
    <r>
      <rPr>
        <sz val="9"/>
        <rFont val="GHEA Grapalat"/>
        <family val="3"/>
      </rPr>
      <t xml:space="preserve"> հա համար անտառկառավարման պլանների կազմման աշխատանքների իրականացում:
 ՀԱՅԱՍՏԱՆԻ ՀԱՆՐԱՊԵՏՈՒԹՅԱՆ ԿԱՌԱՎԱՐՈՒԹՅՈՒՆ  Ո Ր Ո Շ ՈՒ Մ 24 մայիսի 2007 թվականի N 806-Ն ՊԵՏԱԿԱՆ ԱՆՏԱՌՆԵՐԸ ԵՎ ԱՆՏԱՌԱՅԻՆ ՀՈՂԵՐՆ ՕԳՏԱԳՈՐԾՄԱՆ ՏԱԼՈՒ ԿԱՐԳԸ ՍԱՀՄԱՆԵԼՈՒ ՄԱՍԻՆ
- Կառավարության 2021 թվականի օգոստոսի 18-ի «ՀՀ կառավարության ծրագրի մասին N 1363-Ա որոշում կետ 4.10  Շրջակա միջավայրի պահպանություն (էջ 76) և Կառավարության 2021թ նոյեմբերի 18-ի N1902-Լ  որոշում Հավելված 1 Շրջակա միջավայրի նախարարություն
</t>
    </r>
  </si>
  <si>
    <t>Անտառային կոմիտեի տեխնիկական կարողությունների ընդլայնում</t>
  </si>
  <si>
    <t>Միջոցառման շրջանակներում նախատեսվում է Անտառային կոմիտեի աշխատակազմի համար  համակարգչային տեխնիկայի և գույքի ձեռքբերում՝ վերազինման նպատակով։</t>
  </si>
  <si>
    <t xml:space="preserve">Անտառային կոմիտեի շենքային պայմանների բարելավում </t>
  </si>
  <si>
    <t>Միջոցառման շրջանակներում նախատեսվում է Անտառային կոմիտեի շենքի կապիտալ վերանորոգման նախագծա-նախահաշվային փաստատթղթերի կազմում:</t>
  </si>
  <si>
    <r>
      <rPr>
        <b/>
        <sz val="9"/>
        <rFont val="GHEA Grapalat"/>
        <family val="3"/>
      </rPr>
      <t xml:space="preserve"> </t>
    </r>
    <r>
      <rPr>
        <b/>
        <u/>
        <sz val="9"/>
        <rFont val="GHEA Grapalat"/>
        <family val="3"/>
      </rPr>
      <t>ՇՄ անտառային կոմիտեի աշխատակազմի</t>
    </r>
    <r>
      <rPr>
        <sz val="9"/>
        <rFont val="GHEA Grapalat"/>
        <family val="3"/>
      </rPr>
      <t xml:space="preserve"> պահպանում:
Հաստիքային միավորների թիվը՝ </t>
    </r>
    <r>
      <rPr>
        <b/>
        <sz val="9"/>
        <rFont val="GHEA Grapalat"/>
        <family val="3"/>
      </rPr>
      <t xml:space="preserve">53
 </t>
    </r>
    <r>
      <rPr>
        <sz val="9"/>
        <rFont val="GHEA Grapalat"/>
        <family val="3"/>
      </rPr>
      <t>2023-2025թթ. կողմնորոշիչ չափաքանակների համեմատ ավելացումները հիմնականում պայմանավորված է պարգևատրման ֆոնդի  աշխատավարձի ֆոնդի 30 տոկոսի չափով հաշվարկմամբ կոմիտեի բնականոն գործունեությունն ապահովելու նպատակով վարչական սարքավորումների ձեռքբերմամբ։</t>
    </r>
  </si>
  <si>
    <r>
      <t xml:space="preserve">Միջոցառման շրջանակներում 2023 թվականին նախատեսվում է իրականացնել </t>
    </r>
    <r>
      <rPr>
        <b/>
        <sz val="9"/>
        <rFont val="GHEA Grapalat"/>
        <family val="3"/>
      </rPr>
      <t>9000</t>
    </r>
    <r>
      <rPr>
        <sz val="9"/>
        <rFont val="GHEA Grapalat"/>
        <family val="3"/>
      </rPr>
      <t xml:space="preserve"> հա, 2024թ.-ին-</t>
    </r>
    <r>
      <rPr>
        <b/>
        <sz val="9"/>
        <rFont val="GHEA Grapalat"/>
        <family val="3"/>
      </rPr>
      <t>10000</t>
    </r>
    <r>
      <rPr>
        <sz val="9"/>
        <rFont val="GHEA Grapalat"/>
        <family val="3"/>
      </rPr>
      <t xml:space="preserve"> հա և 2025թ.-</t>
    </r>
    <r>
      <rPr>
        <b/>
        <sz val="9"/>
        <rFont val="GHEA Grapalat"/>
        <family val="3"/>
      </rPr>
      <t>11000</t>
    </r>
    <r>
      <rPr>
        <sz val="9"/>
        <rFont val="GHEA Grapalat"/>
        <family val="3"/>
      </rPr>
      <t xml:space="preserve"> հա անտառային վնասատուների և հիվանդությունների դեմ ավիացիոն պայքար: 2022 թվականի համար նախատեսված է 4440 հա։ 1 հա-ի հաշվով ծախսերի ավելացումը պայմանավորված է թունանյութերի գների մոտ 3 անգամ ավելացմամբ։</t>
    </r>
  </si>
  <si>
    <r>
      <rPr>
        <b/>
        <u/>
        <sz val="9"/>
        <rFont val="GHEA Grapalat"/>
        <family val="3"/>
      </rPr>
      <t>«Շրջակա միջավայրի վրա ազդեցության փորձաքննական կենտրոն»</t>
    </r>
    <r>
      <rPr>
        <sz val="9"/>
        <rFont val="GHEA Grapalat"/>
        <family val="3"/>
      </rPr>
      <t xml:space="preserve"> ՊՈԱԿ»:
Հաստիքային միավորների թիվը՝ </t>
    </r>
    <r>
      <rPr>
        <b/>
        <sz val="9"/>
        <rFont val="GHEA Grapalat"/>
        <family val="3"/>
      </rPr>
      <t>19</t>
    </r>
    <r>
      <rPr>
        <sz val="9"/>
        <rFont val="GHEA Grapalat"/>
        <family val="3"/>
      </rPr>
      <t>:
 ՊՈԱԿ-ի նախորդ տարիների համեմատ մատուցվող ծառայությունների ծավալների աճով պայմանավորված  2023-25թթ. կողմնորոշիչ չափաքանակների համեմատ հայտով նախատեսված ավելացումները հիմնականում նախատեսվում է ուղղել ՊՈԱԿ աշխատողների աշխատավարձի մոտ կրկնակի բարձրացմանը և ԱԱՀ-ով  հարկվող շեմը գերազանցելու հետևանքով հաշվարկվող ԱԱՀ գումարի վճարմանը:</t>
    </r>
  </si>
  <si>
    <t>Միջոցառման շրջանակներում 2023 թվականին նախատեսվում է 250  հա, 2024-ին-730 հա և 2025թ-ին 950 հա անտառվերականգնման և անտառապատման աշխատանքների իրականացում:։ 2022 թվականի համար նախատեսված էցուցանիշը 130 հա է։</t>
  </si>
  <si>
    <r>
      <rPr>
        <b/>
        <sz val="9"/>
        <rFont val="GHEA Grapalat"/>
        <family val="3"/>
      </rPr>
      <t xml:space="preserve">«Հիդրոօդերևութաբանության և  մոնիտորինգի Կենտրոն» ՊՈԱԿ»:
Հաստիքային միավորների թիվը՝ 754:
</t>
    </r>
    <r>
      <rPr>
        <sz val="9"/>
        <rFont val="GHEA Grapalat"/>
        <family val="3"/>
      </rPr>
      <t>2023-25թթ. կողմնորոշիչ չափաքանակների համեմատ ավելացումները հիմնականում պայմանավորված են ՊՈԱԿ-ի աշխատողների աշխատավարձերի բարձրացմամբ և սարքավորումների քանակի ավելացմամբ էլ էներգիայի ծախսով:</t>
    </r>
  </si>
  <si>
    <r>
      <t>Շրջակա միջավայրի նախարարության աշխատակազմի</t>
    </r>
    <r>
      <rPr>
        <sz val="9"/>
        <rFont val="GHEA Grapalat"/>
        <family val="3"/>
      </rPr>
      <t xml:space="preserve"> պահպանման ծախսեր:
Հաստիքային միավորների թիվը՝ 215: 
2023-25թթ. կողմնորոշիչ չափաքանակների համեմատ հայտով նախատեսված ավելացումները պայմանավորված են աշխատավարձի բնականոն աճով: Պարգևատրման ֆոնդը հաշվարկվել է աշխատավարձի ֆոնդի 30 տոկոսի չափով</t>
    </r>
  </si>
  <si>
    <t xml:space="preserve"> Միջոցառման շրջանակներում նախատեսվում է Շրջակա միջավայրի նախարարության աշխատակազմի համար  համակարգչային տեխնիկայի և գույքի ձեռքբերում՝ վերազինման նպատակով։</t>
  </si>
  <si>
    <t xml:space="preserve">  Շրջակա միջավայրի նախարարությունը ծրագրի միջազգային դոնոր KFW բանկի հետ 2022 թվականի հունվարին ծրագրի իրականացման ժամկետի երկարաձգման նպատակով  կնքել է նոր դրամաշնորհային պայմանագիր, ներկայումս մշակվում է կառավարության համապատասխան որոշման նախագիծ՝ ծրագրի միջոցները ՀՀ պետական բյուջե ներառելու նպատակով:</t>
  </si>
  <si>
    <r>
      <t xml:space="preserve">  Ֆինանսական միջոցներն ուղղվելու են </t>
    </r>
    <r>
      <rPr>
        <b/>
        <u/>
        <sz val="9"/>
        <rFont val="GHEA Grapalat"/>
        <family val="3"/>
      </rPr>
      <t>«Կենդանաբանական այգի» ՀՈԱԿ-ի</t>
    </r>
    <r>
      <rPr>
        <sz val="9"/>
        <rFont val="GHEA Grapalat"/>
        <family val="3"/>
      </rPr>
      <t xml:space="preserve"> պահպանման ծախսերին:
Հաստիքային միավորների թիվը՝ </t>
    </r>
    <r>
      <rPr>
        <b/>
        <sz val="9"/>
        <rFont val="GHEA Grapalat"/>
        <family val="3"/>
      </rPr>
      <t xml:space="preserve">88
  Շրջակա միջավայրի նախարարությունը 01.02.2022թ. N1/01.3/743 գրությամբ դիմել է Երևանի քաղաքապետարանին՝ միջոցառման մասով 2023-2025թթ. ՄԺԾԾ բյուջետային հայտ ներկայացնելու համար՝ ինչն առ այսօր չի ստացվել:
</t>
    </r>
  </si>
  <si>
    <t>2023թ բյուջե (հազ.դրամ)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</si>
</sst>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_-* #,##0.00_р_._-;\-* #,##0.00_р_._-;_-* &quot;-&quot;??_р_._-;_-@_-"/>
    <numFmt numFmtId="167" formatCode="#,##0.0"/>
    <numFmt numFmtId="168" formatCode="_-* #,##0.00_-;\-* #,##0.00_-;_-* &quot;-&quot;??_-;_-@_-"/>
    <numFmt numFmtId="169" formatCode="0_);\(0\)"/>
    <numFmt numFmtId="170" formatCode="##,##0.0;\(##,##0.0\);\-"/>
    <numFmt numFmtId="171" formatCode="#,##0.0_);\(#,##0.0\)"/>
    <numFmt numFmtId="172" formatCode="_-* #,##0.0_р_._-;\-* #,##0.0_р_._-;_-* &quot;-&quot;??_р_._-;_-@_-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Arial AM"/>
      <family val="2"/>
    </font>
    <font>
      <i/>
      <sz val="9"/>
      <color theme="1"/>
      <name val="GHEA Grapalat"/>
      <family val="3"/>
    </font>
    <font>
      <b/>
      <sz val="10"/>
      <color theme="1"/>
      <name val="GHEA Grapalat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GHEA Grapalat"/>
      <family val="3"/>
    </font>
    <font>
      <i/>
      <sz val="8"/>
      <name val="GHEA Grapalat"/>
      <family val="3"/>
    </font>
    <font>
      <sz val="8"/>
      <name val="GHEA Grapalat"/>
      <family val="3"/>
    </font>
    <font>
      <sz val="8"/>
      <name val="GHEA Grapalat"/>
      <family val="2"/>
    </font>
    <font>
      <i/>
      <sz val="9"/>
      <name val="GHEA Grapalat"/>
      <family val="3"/>
    </font>
    <font>
      <b/>
      <sz val="10"/>
      <color theme="1"/>
      <name val="Arial AM"/>
      <family val="2"/>
    </font>
    <font>
      <sz val="10"/>
      <name val="Arial AM"/>
      <family val="2"/>
    </font>
    <font>
      <sz val="10"/>
      <color indexed="8"/>
      <name val="Arial AM"/>
      <family val="2"/>
    </font>
    <font>
      <sz val="10"/>
      <name val="Arial Armenian"/>
      <family val="2"/>
    </font>
    <font>
      <b/>
      <sz val="10"/>
      <name val="GHEA Grapalat"/>
      <family val="3"/>
    </font>
    <font>
      <b/>
      <sz val="10"/>
      <color theme="1"/>
      <name val="Calibri"/>
      <family val="2"/>
      <scheme val="minor"/>
    </font>
    <font>
      <b/>
      <i/>
      <sz val="8"/>
      <name val="GHEA Grapalat"/>
      <family val="3"/>
    </font>
    <font>
      <b/>
      <sz val="9"/>
      <name val="GHEA Grapalat"/>
      <family val="3"/>
    </font>
    <font>
      <sz val="9"/>
      <name val="Arial AM"/>
      <family val="2"/>
    </font>
    <font>
      <sz val="9"/>
      <color theme="1"/>
      <name val="Calibri"/>
      <family val="2"/>
      <scheme val="minor"/>
    </font>
    <font>
      <sz val="10"/>
      <name val="GHEA Grapalat"/>
      <family val="3"/>
    </font>
    <font>
      <i/>
      <sz val="10"/>
      <name val="GHEA Grapalat"/>
      <family val="3"/>
    </font>
    <font>
      <i/>
      <sz val="10"/>
      <color theme="1"/>
      <name val="GHEA Grapalat"/>
      <family val="3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GHEA Grapalat"/>
      <family val="3"/>
    </font>
    <font>
      <b/>
      <i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0"/>
      <color theme="1"/>
      <name val="Calibri"/>
      <family val="2"/>
      <scheme val="minor"/>
    </font>
    <font>
      <b/>
      <sz val="11"/>
      <name val="GHEA Grapalat"/>
      <family val="3"/>
    </font>
    <font>
      <b/>
      <u/>
      <sz val="11"/>
      <name val="Calibri"/>
      <family val="2"/>
      <scheme val="minor"/>
    </font>
    <font>
      <sz val="10"/>
      <name val="Arial LatArm"/>
      <family val="2"/>
    </font>
    <font>
      <b/>
      <sz val="9"/>
      <color theme="1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9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imes Armenian"/>
      <family val="1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AM"/>
      <family val="2"/>
    </font>
    <font>
      <i/>
      <sz val="8"/>
      <name val="GHEA Grapalat"/>
      <family val="2"/>
    </font>
    <font>
      <sz val="9"/>
      <color indexed="8"/>
      <name val="GHEA Grapalat"/>
      <family val="3"/>
    </font>
    <font>
      <sz val="12"/>
      <name val="GHEA Grapalat"/>
      <family val="3"/>
    </font>
    <font>
      <sz val="12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GHEA Grapalat"/>
      <family val="3"/>
    </font>
    <font>
      <b/>
      <sz val="10"/>
      <color rgb="FFFF0000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u/>
      <sz val="9"/>
      <name val="GHEA Grapalat"/>
      <family val="3"/>
    </font>
    <font>
      <sz val="10"/>
      <color indexed="8"/>
      <name val="Arial"/>
      <family val="2"/>
    </font>
    <font>
      <b/>
      <sz val="9"/>
      <color theme="1"/>
      <name val="Arial AM"/>
      <family val="2"/>
    </font>
    <font>
      <b/>
      <i/>
      <sz val="9"/>
      <name val="GHEA Grapalat"/>
      <family val="3"/>
    </font>
    <font>
      <sz val="9"/>
      <color indexed="8"/>
      <name val="Arial AM"/>
      <family val="2"/>
    </font>
    <font>
      <sz val="9"/>
      <color theme="1"/>
      <name val="Arial AM"/>
      <family val="2"/>
    </font>
    <font>
      <u/>
      <sz val="9"/>
      <name val="GHEA Grapalat"/>
      <family val="3"/>
    </font>
    <font>
      <b/>
      <sz val="12"/>
      <name val="GHEA Grapalat"/>
      <family val="3"/>
    </font>
  </fonts>
  <fills count="4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4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3" fillId="0" borderId="0">
      <alignment horizontal="left" vertical="top" wrapText="1"/>
    </xf>
    <xf numFmtId="166" fontId="29" fillId="0" borderId="0" applyFont="0" applyFill="0" applyBorder="0" applyAlignment="0" applyProtection="0"/>
    <xf numFmtId="0" fontId="9" fillId="0" borderId="0"/>
    <xf numFmtId="0" fontId="38" fillId="0" borderId="0"/>
    <xf numFmtId="9" fontId="9" fillId="0" borderId="0" applyFont="0" applyFill="0" applyBorder="0" applyAlignment="0" applyProtection="0"/>
    <xf numFmtId="0" fontId="43" fillId="0" borderId="0"/>
    <xf numFmtId="0" fontId="44" fillId="0" borderId="0"/>
    <xf numFmtId="0" fontId="45" fillId="0" borderId="0"/>
    <xf numFmtId="168" fontId="18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18" fillId="0" borderId="0"/>
    <xf numFmtId="0" fontId="46" fillId="0" borderId="0"/>
    <xf numFmtId="0" fontId="9" fillId="0" borderId="0"/>
    <xf numFmtId="0" fontId="9" fillId="0" borderId="0"/>
    <xf numFmtId="0" fontId="45" fillId="0" borderId="0"/>
    <xf numFmtId="0" fontId="18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3" fillId="0" borderId="0"/>
    <xf numFmtId="0" fontId="44" fillId="0" borderId="0"/>
    <xf numFmtId="0" fontId="43" fillId="0" borderId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7" borderId="0" applyNumberFormat="0" applyBorder="0" applyAlignment="0" applyProtection="0"/>
    <xf numFmtId="0" fontId="51" fillId="15" borderId="46" applyNumberFormat="0" applyAlignment="0" applyProtection="0"/>
    <xf numFmtId="0" fontId="52" fillId="28" borderId="47" applyNumberFormat="0" applyAlignment="0" applyProtection="0"/>
    <xf numFmtId="0" fontId="53" fillId="28" borderId="46" applyNumberFormat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6" fillId="0" borderId="50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51" applyNumberFormat="0" applyFill="0" applyAlignment="0" applyProtection="0"/>
    <xf numFmtId="0" fontId="58" fillId="29" borderId="52" applyNumberFormat="0" applyAlignment="0" applyProtection="0"/>
    <xf numFmtId="0" fontId="59" fillId="0" borderId="0" applyNumberFormat="0" applyFill="0" applyBorder="0" applyAlignment="0" applyProtection="0"/>
    <xf numFmtId="0" fontId="60" fillId="30" borderId="0" applyNumberFormat="0" applyBorder="0" applyAlignment="0" applyProtection="0"/>
    <xf numFmtId="0" fontId="45" fillId="0" borderId="0"/>
    <xf numFmtId="0" fontId="45" fillId="0" borderId="0"/>
    <xf numFmtId="0" fontId="61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9" fillId="31" borderId="53" applyNumberFormat="0" applyFont="0" applyAlignment="0" applyProtection="0"/>
    <xf numFmtId="0" fontId="63" fillId="0" borderId="54" applyNumberFormat="0" applyFill="0" applyAlignment="0" applyProtection="0"/>
    <xf numFmtId="0" fontId="43" fillId="0" borderId="0"/>
    <xf numFmtId="0" fontId="43" fillId="0" borderId="0"/>
    <xf numFmtId="0" fontId="64" fillId="0" borderId="0" applyNumberFormat="0" applyFill="0" applyBorder="0" applyAlignment="0" applyProtection="0"/>
    <xf numFmtId="43" fontId="45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65" fillId="12" borderId="0" applyNumberFormat="0" applyBorder="0" applyAlignment="0" applyProtection="0"/>
    <xf numFmtId="170" fontId="13" fillId="0" borderId="0" applyFill="0" applyBorder="0" applyProtection="0">
      <alignment horizontal="right" vertical="top"/>
    </xf>
    <xf numFmtId="170" fontId="67" fillId="0" borderId="0" applyFill="0" applyBorder="0" applyProtection="0">
      <alignment horizontal="right" vertical="top"/>
    </xf>
    <xf numFmtId="0" fontId="9" fillId="0" borderId="0"/>
    <xf numFmtId="0" fontId="18" fillId="0" borderId="0"/>
    <xf numFmtId="0" fontId="45" fillId="0" borderId="0"/>
    <xf numFmtId="0" fontId="45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168" fontId="1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/>
    <xf numFmtId="0" fontId="74" fillId="0" borderId="0"/>
    <xf numFmtId="166" fontId="9" fillId="0" borderId="0" applyFont="0" applyFill="0" applyBorder="0" applyAlignment="0" applyProtection="0"/>
    <xf numFmtId="0" fontId="51" fillId="15" borderId="85" applyNumberFormat="0" applyAlignment="0" applyProtection="0"/>
    <xf numFmtId="0" fontId="52" fillId="28" borderId="86" applyNumberFormat="0" applyAlignment="0" applyProtection="0"/>
    <xf numFmtId="0" fontId="53" fillId="28" borderId="85" applyNumberFormat="0" applyAlignment="0" applyProtection="0"/>
    <xf numFmtId="0" fontId="57" fillId="0" borderId="87" applyNumberFormat="0" applyFill="0" applyAlignment="0" applyProtection="0"/>
    <xf numFmtId="0" fontId="9" fillId="31" borderId="88" applyNumberFormat="0" applyFont="0" applyAlignment="0" applyProtection="0"/>
    <xf numFmtId="0" fontId="13" fillId="0" borderId="0">
      <alignment horizontal="left" vertical="top" wrapText="1"/>
    </xf>
    <xf numFmtId="0" fontId="71" fillId="0" borderId="0"/>
    <xf numFmtId="43" fontId="18" fillId="0" borderId="0" applyFont="0" applyFill="0" applyBorder="0" applyAlignment="0" applyProtection="0"/>
    <xf numFmtId="0" fontId="77" fillId="0" borderId="0"/>
    <xf numFmtId="0" fontId="78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859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15" fillId="0" borderId="0" xfId="0" applyFont="1" applyAlignment="1">
      <alignment vertical="center"/>
    </xf>
    <xf numFmtId="0" fontId="5" fillId="0" borderId="0" xfId="0" applyFont="1"/>
    <xf numFmtId="0" fontId="20" fillId="0" borderId="0" xfId="0" applyFont="1" applyAlignment="1">
      <alignment vertical="center"/>
    </xf>
    <xf numFmtId="0" fontId="24" fillId="0" borderId="0" xfId="0" applyFont="1"/>
    <xf numFmtId="0" fontId="27" fillId="0" borderId="0" xfId="0" applyFont="1" applyAlignment="1">
      <alignment vertical="center"/>
    </xf>
    <xf numFmtId="0" fontId="28" fillId="0" borderId="0" xfId="0" applyFont="1"/>
    <xf numFmtId="0" fontId="0" fillId="0" borderId="0" xfId="0" applyAlignment="1">
      <alignment vertical="center"/>
    </xf>
    <xf numFmtId="0" fontId="15" fillId="0" borderId="0" xfId="0" applyNumberFormat="1" applyFont="1" applyAlignment="1">
      <alignment vertical="center"/>
    </xf>
    <xf numFmtId="0" fontId="5" fillId="0" borderId="0" xfId="0" applyNumberFormat="1" applyFont="1"/>
    <xf numFmtId="0" fontId="3" fillId="0" borderId="0" xfId="0" applyNumberFormat="1" applyFont="1" applyAlignment="1">
      <alignment vertical="center"/>
    </xf>
    <xf numFmtId="0" fontId="0" fillId="0" borderId="0" xfId="0" applyNumberFormat="1"/>
    <xf numFmtId="0" fontId="2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Alignment="1">
      <alignment vertical="center"/>
    </xf>
    <xf numFmtId="0" fontId="0" fillId="4" borderId="0" xfId="0" applyFill="1"/>
    <xf numFmtId="165" fontId="24" fillId="0" borderId="0" xfId="0" applyNumberFormat="1" applyFont="1"/>
    <xf numFmtId="0" fontId="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NumberFormat="1" applyFont="1"/>
    <xf numFmtId="0" fontId="34" fillId="0" borderId="0" xfId="0" applyNumberFormat="1" applyFont="1" applyAlignment="1">
      <alignment horizontal="center" vertical="center"/>
    </xf>
    <xf numFmtId="49" fontId="34" fillId="0" borderId="9" xfId="0" applyNumberFormat="1" applyFont="1" applyFill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165" fontId="34" fillId="0" borderId="0" xfId="0" applyNumberFormat="1" applyFont="1"/>
    <xf numFmtId="165" fontId="7" fillId="0" borderId="9" xfId="0" applyNumberFormat="1" applyFont="1" applyFill="1" applyBorder="1" applyAlignment="1">
      <alignment horizontal="center" vertical="center" wrapText="1"/>
    </xf>
    <xf numFmtId="165" fontId="32" fillId="0" borderId="9" xfId="0" applyNumberFormat="1" applyFont="1" applyFill="1" applyBorder="1" applyAlignment="1">
      <alignment horizontal="center" vertical="center" wrapText="1"/>
    </xf>
    <xf numFmtId="0" fontId="25" fillId="3" borderId="9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5" fontId="34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41" fillId="0" borderId="0" xfId="2" applyFont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0" xfId="2" applyFont="1" applyFill="1" applyAlignment="1">
      <alignment vertical="center"/>
    </xf>
    <xf numFmtId="0" fontId="40" fillId="0" borderId="0" xfId="0" applyFont="1"/>
    <xf numFmtId="0" fontId="40" fillId="0" borderId="0" xfId="0" applyFont="1" applyFill="1"/>
    <xf numFmtId="0" fontId="40" fillId="0" borderId="0" xfId="0" applyFont="1" applyAlignment="1">
      <alignment vertical="top"/>
    </xf>
    <xf numFmtId="0" fontId="40" fillId="0" borderId="0" xfId="0" applyFont="1" applyFill="1" applyAlignment="1">
      <alignment horizontal="center" vertical="center"/>
    </xf>
    <xf numFmtId="0" fontId="41" fillId="0" borderId="0" xfId="2" applyFont="1" applyFill="1" applyAlignment="1">
      <alignment horizontal="center" vertical="center"/>
    </xf>
    <xf numFmtId="0" fontId="42" fillId="0" borderId="0" xfId="0" applyFont="1"/>
    <xf numFmtId="0" fontId="0" fillId="0" borderId="0" xfId="0" applyFill="1"/>
    <xf numFmtId="165" fontId="15" fillId="0" borderId="0" xfId="0" applyNumberFormat="1" applyFont="1" applyAlignment="1">
      <alignment vertic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2" fillId="0" borderId="0" xfId="0" applyFont="1"/>
    <xf numFmtId="165" fontId="34" fillId="0" borderId="0" xfId="0" applyNumberFormat="1" applyFont="1" applyAlignment="1">
      <alignment horizontal="center" vertical="center"/>
    </xf>
    <xf numFmtId="165" fontId="34" fillId="8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vertical="center"/>
    </xf>
    <xf numFmtId="167" fontId="34" fillId="0" borderId="9" xfId="0" applyNumberFormat="1" applyFont="1" applyBorder="1" applyAlignment="1">
      <alignment horizontal="center" vertical="center" wrapText="1"/>
    </xf>
    <xf numFmtId="167" fontId="34" fillId="2" borderId="9" xfId="0" applyNumberFormat="1" applyFont="1" applyFill="1" applyBorder="1" applyAlignment="1">
      <alignment horizontal="center" vertical="center" wrapText="1"/>
    </xf>
    <xf numFmtId="0" fontId="34" fillId="0" borderId="44" xfId="0" applyFont="1" applyBorder="1" applyAlignment="1">
      <alignment horizontal="justify" vertical="center" wrapText="1"/>
    </xf>
    <xf numFmtId="0" fontId="34" fillId="0" borderId="55" xfId="0" applyFont="1" applyBorder="1" applyAlignment="1">
      <alignment horizontal="justify" vertical="center" wrapText="1"/>
    </xf>
    <xf numFmtId="0" fontId="39" fillId="5" borderId="44" xfId="0" applyFont="1" applyFill="1" applyBorder="1" applyAlignment="1">
      <alignment horizontal="center" vertical="center" wrapText="1"/>
    </xf>
    <xf numFmtId="167" fontId="19" fillId="33" borderId="9" xfId="1" applyNumberFormat="1" applyFont="1" applyFill="1" applyBorder="1" applyAlignment="1">
      <alignment horizontal="center" vertical="center"/>
    </xf>
    <xf numFmtId="0" fontId="40" fillId="33" borderId="0" xfId="0" applyFont="1" applyFill="1"/>
    <xf numFmtId="167" fontId="19" fillId="33" borderId="9" xfId="1" applyNumberFormat="1" applyFont="1" applyFill="1" applyBorder="1" applyAlignment="1">
      <alignment horizontal="center" vertical="top"/>
    </xf>
    <xf numFmtId="167" fontId="25" fillId="0" borderId="9" xfId="1" applyNumberFormat="1" applyFont="1" applyFill="1" applyBorder="1" applyAlignment="1">
      <alignment horizontal="center" vertical="top"/>
    </xf>
    <xf numFmtId="0" fontId="40" fillId="0" borderId="0" xfId="0" applyFont="1" applyAlignment="1">
      <alignment horizontal="center"/>
    </xf>
    <xf numFmtId="0" fontId="34" fillId="0" borderId="0" xfId="0" applyFont="1" applyAlignment="1">
      <alignment horizontal="left" vertical="top"/>
    </xf>
    <xf numFmtId="164" fontId="40" fillId="0" borderId="0" xfId="0" applyNumberFormat="1" applyFont="1" applyAlignment="1">
      <alignment horizontal="center"/>
    </xf>
    <xf numFmtId="164" fontId="40" fillId="0" borderId="0" xfId="0" applyNumberFormat="1" applyFont="1" applyBorder="1" applyAlignment="1">
      <alignment horizontal="center"/>
    </xf>
    <xf numFmtId="164" fontId="25" fillId="4" borderId="33" xfId="1" applyNumberFormat="1" applyFont="1" applyFill="1" applyBorder="1" applyAlignment="1">
      <alignment horizontal="left" vertical="top" wrapText="1"/>
    </xf>
    <xf numFmtId="164" fontId="25" fillId="0" borderId="33" xfId="1" applyNumberFormat="1" applyFont="1" applyFill="1" applyBorder="1" applyAlignment="1">
      <alignment horizontal="left" vertical="top" wrapText="1"/>
    </xf>
    <xf numFmtId="164" fontId="34" fillId="4" borderId="33" xfId="1" applyNumberFormat="1" applyFont="1" applyFill="1" applyBorder="1" applyAlignment="1">
      <alignment horizontal="left" vertical="top" wrapText="1"/>
    </xf>
    <xf numFmtId="164" fontId="34" fillId="4" borderId="33" xfId="1" applyNumberFormat="1" applyFont="1" applyFill="1" applyBorder="1" applyAlignment="1">
      <alignment horizontal="left" vertical="center" wrapText="1"/>
    </xf>
    <xf numFmtId="164" fontId="34" fillId="4" borderId="60" xfId="1" applyNumberFormat="1" applyFont="1" applyFill="1" applyBorder="1" applyAlignment="1">
      <alignment horizontal="left" vertical="top" wrapText="1"/>
    </xf>
    <xf numFmtId="0" fontId="34" fillId="0" borderId="61" xfId="0" applyFont="1" applyBorder="1" applyAlignment="1">
      <alignment vertical="top" wrapText="1"/>
    </xf>
    <xf numFmtId="165" fontId="4" fillId="0" borderId="0" xfId="0" applyNumberFormat="1" applyFont="1" applyAlignment="1">
      <alignment vertical="center"/>
    </xf>
    <xf numFmtId="164" fontId="19" fillId="34" borderId="33" xfId="1" applyNumberFormat="1" applyFont="1" applyFill="1" applyBorder="1" applyAlignment="1">
      <alignment horizontal="left" vertical="center" wrapText="1"/>
    </xf>
    <xf numFmtId="164" fontId="19" fillId="34" borderId="33" xfId="1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1" fontId="19" fillId="34" borderId="4" xfId="1" applyNumberFormat="1" applyFont="1" applyFill="1" applyBorder="1" applyAlignment="1">
      <alignment horizontal="center" vertical="center"/>
    </xf>
    <xf numFmtId="1" fontId="7" fillId="34" borderId="4" xfId="1" applyNumberFormat="1" applyFont="1" applyFill="1" applyBorder="1" applyAlignment="1">
      <alignment horizontal="center" vertical="top"/>
    </xf>
    <xf numFmtId="1" fontId="7" fillId="34" borderId="4" xfId="1" applyNumberFormat="1" applyFont="1" applyFill="1" applyBorder="1" applyAlignment="1">
      <alignment horizontal="center" vertical="center"/>
    </xf>
    <xf numFmtId="1" fontId="34" fillId="4" borderId="4" xfId="1" applyNumberFormat="1" applyFont="1" applyFill="1" applyBorder="1" applyAlignment="1">
      <alignment horizontal="center" vertical="top"/>
    </xf>
    <xf numFmtId="1" fontId="34" fillId="0" borderId="26" xfId="1" applyNumberFormat="1" applyFont="1" applyFill="1" applyBorder="1" applyAlignment="1">
      <alignment horizontal="center" vertical="top"/>
    </xf>
    <xf numFmtId="1" fontId="34" fillId="0" borderId="29" xfId="1" applyNumberFormat="1" applyFont="1" applyFill="1" applyBorder="1" applyAlignment="1">
      <alignment horizontal="center" vertical="top"/>
    </xf>
    <xf numFmtId="1" fontId="34" fillId="0" borderId="27" xfId="1" applyNumberFormat="1" applyFont="1" applyFill="1" applyBorder="1" applyAlignment="1">
      <alignment horizontal="center" vertical="top"/>
    </xf>
    <xf numFmtId="1" fontId="34" fillId="4" borderId="26" xfId="1" applyNumberFormat="1" applyFont="1" applyFill="1" applyBorder="1" applyAlignment="1">
      <alignment horizontal="center" vertical="top"/>
    </xf>
    <xf numFmtId="1" fontId="34" fillId="4" borderId="29" xfId="1" applyNumberFormat="1" applyFont="1" applyFill="1" applyBorder="1" applyAlignment="1">
      <alignment horizontal="center" vertical="top"/>
    </xf>
    <xf numFmtId="1" fontId="34" fillId="4" borderId="27" xfId="1" applyNumberFormat="1" applyFont="1" applyFill="1" applyBorder="1" applyAlignment="1">
      <alignment horizontal="center" vertical="top"/>
    </xf>
    <xf numFmtId="1" fontId="34" fillId="4" borderId="26" xfId="1" applyNumberFormat="1" applyFont="1" applyFill="1" applyBorder="1" applyAlignment="1">
      <alignment horizontal="center" vertical="top"/>
    </xf>
    <xf numFmtId="1" fontId="34" fillId="4" borderId="27" xfId="1" applyNumberFormat="1" applyFont="1" applyFill="1" applyBorder="1" applyAlignment="1">
      <alignment horizontal="center" vertical="top"/>
    </xf>
    <xf numFmtId="1" fontId="34" fillId="4" borderId="29" xfId="1" applyNumberFormat="1" applyFont="1" applyFill="1" applyBorder="1" applyAlignment="1">
      <alignment horizontal="center" vertical="top"/>
    </xf>
    <xf numFmtId="0" fontId="34" fillId="2" borderId="9" xfId="0" applyFont="1" applyFill="1" applyBorder="1" applyAlignment="1">
      <alignment horizontal="center" vertical="center" wrapText="1"/>
    </xf>
    <xf numFmtId="167" fontId="40" fillId="0" borderId="0" xfId="0" applyNumberFormat="1" applyFont="1"/>
    <xf numFmtId="167" fontId="40" fillId="0" borderId="0" xfId="0" applyNumberFormat="1" applyFont="1" applyAlignment="1">
      <alignment horizontal="center"/>
    </xf>
    <xf numFmtId="1" fontId="34" fillId="4" borderId="29" xfId="1" applyNumberFormat="1" applyFont="1" applyFill="1" applyBorder="1" applyAlignment="1">
      <alignment horizontal="center" vertical="top"/>
    </xf>
    <xf numFmtId="1" fontId="34" fillId="4" borderId="29" xfId="1" applyNumberFormat="1" applyFont="1" applyFill="1" applyBorder="1" applyAlignment="1">
      <alignment horizontal="center" vertical="center"/>
    </xf>
    <xf numFmtId="169" fontId="19" fillId="34" borderId="5" xfId="1" applyNumberFormat="1" applyFont="1" applyFill="1" applyBorder="1" applyAlignment="1">
      <alignment horizontal="center" vertical="center"/>
    </xf>
    <xf numFmtId="0" fontId="34" fillId="4" borderId="8" xfId="1" applyNumberFormat="1" applyFont="1" applyFill="1" applyBorder="1" applyAlignment="1">
      <alignment horizontal="center" vertical="top"/>
    </xf>
    <xf numFmtId="0" fontId="25" fillId="0" borderId="2" xfId="0" applyFont="1" applyFill="1" applyBorder="1" applyAlignment="1">
      <alignment horizontal="center" vertical="center" wrapText="1"/>
    </xf>
    <xf numFmtId="169" fontId="34" fillId="4" borderId="5" xfId="1" applyNumberFormat="1" applyFont="1" applyFill="1" applyBorder="1" applyAlignment="1">
      <alignment horizontal="center" vertical="top"/>
    </xf>
    <xf numFmtId="0" fontId="34" fillId="4" borderId="5" xfId="1" applyNumberFormat="1" applyFont="1" applyFill="1" applyBorder="1" applyAlignment="1">
      <alignment horizontal="center" vertical="top"/>
    </xf>
    <xf numFmtId="0" fontId="34" fillId="4" borderId="5" xfId="1" applyNumberFormat="1" applyFont="1" applyFill="1" applyBorder="1" applyAlignment="1">
      <alignment horizontal="center" vertical="center"/>
    </xf>
    <xf numFmtId="0" fontId="34" fillId="0" borderId="5" xfId="1" applyNumberFormat="1" applyFont="1" applyFill="1" applyBorder="1" applyAlignment="1">
      <alignment horizontal="center" vertical="top"/>
    </xf>
    <xf numFmtId="0" fontId="34" fillId="4" borderId="38" xfId="1" applyNumberFormat="1" applyFont="1" applyFill="1" applyBorder="1" applyAlignment="1">
      <alignment horizontal="center" vertical="top"/>
    </xf>
    <xf numFmtId="165" fontId="10" fillId="7" borderId="28" xfId="0" applyNumberFormat="1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textRotation="90" wrapText="1"/>
    </xf>
    <xf numFmtId="0" fontId="10" fillId="7" borderId="23" xfId="0" applyFont="1" applyFill="1" applyBorder="1" applyAlignment="1">
      <alignment horizontal="center" vertical="center" textRotation="90"/>
    </xf>
    <xf numFmtId="0" fontId="10" fillId="7" borderId="36" xfId="0" applyFont="1" applyFill="1" applyBorder="1" applyAlignment="1">
      <alignment horizontal="center" vertical="center" textRotation="90" wrapText="1"/>
    </xf>
    <xf numFmtId="165" fontId="4" fillId="0" borderId="0" xfId="0" applyNumberFormat="1" applyFont="1"/>
    <xf numFmtId="165" fontId="39" fillId="0" borderId="0" xfId="0" applyNumberFormat="1" applyFont="1" applyAlignment="1">
      <alignment vertical="center"/>
    </xf>
    <xf numFmtId="165" fontId="7" fillId="34" borderId="13" xfId="0" applyNumberFormat="1" applyFont="1" applyFill="1" applyBorder="1" applyAlignment="1">
      <alignment horizontal="center" vertical="center" wrapText="1"/>
    </xf>
    <xf numFmtId="165" fontId="34" fillId="0" borderId="10" xfId="0" applyNumberFormat="1" applyFont="1" applyBorder="1" applyAlignment="1">
      <alignment horizontal="center" vertical="center"/>
    </xf>
    <xf numFmtId="1" fontId="19" fillId="34" borderId="34" xfId="1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26" fillId="0" borderId="32" xfId="0" applyFont="1" applyFill="1" applyBorder="1" applyAlignment="1">
      <alignment horizontal="center" vertical="center" wrapText="1"/>
    </xf>
    <xf numFmtId="0" fontId="27" fillId="0" borderId="0" xfId="0" applyFont="1" applyFill="1"/>
    <xf numFmtId="169" fontId="19" fillId="34" borderId="5" xfId="1" applyNumberFormat="1" applyFont="1" applyFill="1" applyBorder="1" applyAlignment="1">
      <alignment horizontal="center" vertical="top"/>
    </xf>
    <xf numFmtId="0" fontId="34" fillId="4" borderId="14" xfId="1" applyNumberFormat="1" applyFont="1" applyFill="1" applyBorder="1" applyAlignment="1">
      <alignment horizontal="center" vertical="top"/>
    </xf>
    <xf numFmtId="165" fontId="7" fillId="0" borderId="10" xfId="0" applyNumberFormat="1" applyFont="1" applyFill="1" applyBorder="1" applyAlignment="1">
      <alignment horizontal="center" vertical="center" wrapText="1"/>
    </xf>
    <xf numFmtId="0" fontId="25" fillId="3" borderId="10" xfId="3" applyFont="1" applyFill="1" applyBorder="1" applyAlignment="1">
      <alignment horizontal="center" vertical="center" wrapText="1"/>
    </xf>
    <xf numFmtId="165" fontId="32" fillId="0" borderId="10" xfId="0" applyNumberFormat="1" applyFont="1" applyFill="1" applyBorder="1" applyAlignment="1">
      <alignment horizontal="center" vertical="center" wrapText="1"/>
    </xf>
    <xf numFmtId="165" fontId="7" fillId="34" borderId="62" xfId="0" applyNumberFormat="1" applyFont="1" applyFill="1" applyBorder="1" applyAlignment="1">
      <alignment horizontal="center" vertical="center" wrapText="1"/>
    </xf>
    <xf numFmtId="169" fontId="19" fillId="34" borderId="67" xfId="1" applyNumberFormat="1" applyFont="1" applyFill="1" applyBorder="1" applyAlignment="1">
      <alignment horizontal="center" vertical="center"/>
    </xf>
    <xf numFmtId="0" fontId="20" fillId="34" borderId="0" xfId="0" applyFont="1" applyFill="1" applyAlignment="1">
      <alignment vertical="center"/>
    </xf>
    <xf numFmtId="0" fontId="42" fillId="34" borderId="0" xfId="0" applyFont="1" applyFill="1"/>
    <xf numFmtId="0" fontId="24" fillId="34" borderId="0" xfId="0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165" fontId="7" fillId="34" borderId="31" xfId="0" applyNumberFormat="1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65" fontId="7" fillId="34" borderId="30" xfId="0" applyNumberFormat="1" applyFont="1" applyFill="1" applyBorder="1" applyAlignment="1">
      <alignment horizontal="center" vertical="center" wrapText="1"/>
    </xf>
    <xf numFmtId="165" fontId="7" fillId="34" borderId="27" xfId="0" applyNumberFormat="1" applyFont="1" applyFill="1" applyBorder="1" applyAlignment="1">
      <alignment horizontal="center" vertical="center" wrapText="1"/>
    </xf>
    <xf numFmtId="165" fontId="7" fillId="34" borderId="34" xfId="0" applyNumberFormat="1" applyFont="1" applyFill="1" applyBorder="1" applyAlignment="1">
      <alignment horizontal="center" vertical="center" wrapText="1"/>
    </xf>
    <xf numFmtId="165" fontId="7" fillId="34" borderId="66" xfId="0" applyNumberFormat="1" applyFont="1" applyFill="1" applyBorder="1" applyAlignment="1">
      <alignment horizontal="center" vertical="center"/>
    </xf>
    <xf numFmtId="165" fontId="7" fillId="34" borderId="38" xfId="0" applyNumberFormat="1" applyFont="1" applyFill="1" applyBorder="1" applyAlignment="1">
      <alignment horizontal="center" vertical="center" wrapText="1"/>
    </xf>
    <xf numFmtId="165" fontId="7" fillId="34" borderId="67" xfId="0" applyNumberFormat="1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NumberFormat="1" applyFont="1" applyAlignment="1">
      <alignment vertical="center"/>
    </xf>
    <xf numFmtId="0" fontId="40" fillId="0" borderId="0" xfId="0" applyNumberFormat="1" applyFont="1"/>
    <xf numFmtId="0" fontId="69" fillId="4" borderId="0" xfId="0" applyFont="1" applyFill="1" applyBorder="1" applyAlignment="1">
      <alignment horizontal="left" vertical="top" wrapText="1"/>
    </xf>
    <xf numFmtId="165" fontId="69" fillId="4" borderId="0" xfId="0" applyNumberFormat="1" applyFont="1" applyFill="1" applyBorder="1" applyAlignment="1">
      <alignment horizontal="center" vertical="top" wrapText="1"/>
    </xf>
    <xf numFmtId="0" fontId="70" fillId="4" borderId="0" xfId="0" applyFont="1" applyFill="1" applyBorder="1" applyAlignment="1">
      <alignment horizontal="left" vertical="top" wrapText="1"/>
    </xf>
    <xf numFmtId="165" fontId="70" fillId="4" borderId="0" xfId="0" applyNumberFormat="1" applyFont="1" applyFill="1" applyBorder="1" applyAlignment="1">
      <alignment horizontal="center" vertical="top" wrapText="1"/>
    </xf>
    <xf numFmtId="0" fontId="0" fillId="4" borderId="0" xfId="0" applyFill="1" applyBorder="1"/>
    <xf numFmtId="0" fontId="40" fillId="0" borderId="0" xfId="0" applyFont="1" applyAlignment="1">
      <alignment vertical="center"/>
    </xf>
    <xf numFmtId="165" fontId="25" fillId="0" borderId="0" xfId="0" applyNumberFormat="1" applyFont="1" applyAlignment="1">
      <alignment horizontal="center" vertical="center"/>
    </xf>
    <xf numFmtId="165" fontId="25" fillId="0" borderId="0" xfId="0" applyNumberFormat="1" applyFont="1"/>
    <xf numFmtId="165" fontId="25" fillId="8" borderId="0" xfId="0" applyNumberFormat="1" applyFont="1" applyFill="1" applyAlignment="1">
      <alignment horizontal="center"/>
    </xf>
    <xf numFmtId="164" fontId="32" fillId="2" borderId="9" xfId="0" applyNumberFormat="1" applyFont="1" applyFill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25" fillId="0" borderId="9" xfId="0" applyNumberFormat="1" applyFont="1" applyBorder="1" applyAlignment="1">
      <alignment horizontal="center" vertical="center" wrapText="1"/>
    </xf>
    <xf numFmtId="164" fontId="7" fillId="34" borderId="9" xfId="0" applyNumberFormat="1" applyFont="1" applyFill="1" applyBorder="1" applyAlignment="1">
      <alignment horizontal="center" vertical="center" wrapText="1"/>
    </xf>
    <xf numFmtId="164" fontId="19" fillId="34" borderId="9" xfId="0" applyNumberFormat="1" applyFont="1" applyFill="1" applyBorder="1" applyAlignment="1">
      <alignment horizontal="center" vertical="center" wrapText="1"/>
    </xf>
    <xf numFmtId="171" fontId="22" fillId="0" borderId="24" xfId="0" applyNumberFormat="1" applyFont="1" applyFill="1" applyBorder="1" applyAlignment="1">
      <alignment horizontal="center" vertical="center" wrapText="1"/>
    </xf>
    <xf numFmtId="171" fontId="22" fillId="0" borderId="16" xfId="0" applyNumberFormat="1" applyFont="1" applyFill="1" applyBorder="1" applyAlignment="1">
      <alignment horizontal="center" vertical="center" wrapText="1"/>
    </xf>
    <xf numFmtId="171" fontId="22" fillId="0" borderId="1" xfId="0" applyNumberFormat="1" applyFont="1" applyFill="1" applyBorder="1" applyAlignment="1">
      <alignment horizontal="center" vertical="center" wrapText="1"/>
    </xf>
    <xf numFmtId="171" fontId="22" fillId="0" borderId="17" xfId="0" applyNumberFormat="1" applyFont="1" applyFill="1" applyBorder="1" applyAlignment="1">
      <alignment horizontal="center" vertical="center" wrapText="1"/>
    </xf>
    <xf numFmtId="171" fontId="22" fillId="34" borderId="10" xfId="0" applyNumberFormat="1" applyFont="1" applyFill="1" applyBorder="1" applyAlignment="1">
      <alignment horizontal="center" vertical="center" wrapText="1"/>
    </xf>
    <xf numFmtId="171" fontId="22" fillId="34" borderId="9" xfId="0" applyNumberFormat="1" applyFont="1" applyFill="1" applyBorder="1" applyAlignment="1">
      <alignment horizontal="center" vertical="center" wrapText="1"/>
    </xf>
    <xf numFmtId="171" fontId="22" fillId="34" borderId="4" xfId="0" applyNumberFormat="1" applyFont="1" applyFill="1" applyBorder="1" applyAlignment="1">
      <alignment horizontal="center" vertical="center" wrapText="1"/>
    </xf>
    <xf numFmtId="171" fontId="22" fillId="34" borderId="19" xfId="0" applyNumberFormat="1" applyFont="1" applyFill="1" applyBorder="1" applyAlignment="1">
      <alignment horizontal="center" vertical="center" wrapText="1"/>
    </xf>
    <xf numFmtId="171" fontId="10" fillId="0" borderId="10" xfId="0" applyNumberFormat="1" applyFont="1" applyFill="1" applyBorder="1" applyAlignment="1">
      <alignment horizontal="center" vertical="center" wrapText="1"/>
    </xf>
    <xf numFmtId="171" fontId="10" fillId="0" borderId="9" xfId="1" applyNumberFormat="1" applyFont="1" applyFill="1" applyBorder="1" applyAlignment="1">
      <alignment horizontal="center" vertical="center" wrapText="1"/>
    </xf>
    <xf numFmtId="171" fontId="22" fillId="0" borderId="9" xfId="0" applyNumberFormat="1" applyFont="1" applyFill="1" applyBorder="1" applyAlignment="1">
      <alignment horizontal="center" vertical="center" wrapText="1"/>
    </xf>
    <xf numFmtId="171" fontId="22" fillId="0" borderId="5" xfId="0" applyNumberFormat="1" applyFont="1" applyFill="1" applyBorder="1" applyAlignment="1">
      <alignment horizontal="center" vertical="center" wrapText="1"/>
    </xf>
    <xf numFmtId="171" fontId="10" fillId="0" borderId="4" xfId="0" applyNumberFormat="1" applyFont="1" applyFill="1" applyBorder="1" applyAlignment="1">
      <alignment horizontal="center" vertical="center" wrapText="1"/>
    </xf>
    <xf numFmtId="171" fontId="22" fillId="0" borderId="19" xfId="0" applyNumberFormat="1" applyFont="1" applyFill="1" applyBorder="1" applyAlignment="1">
      <alignment horizontal="center" vertical="center" wrapText="1"/>
    </xf>
    <xf numFmtId="171" fontId="10" fillId="0" borderId="9" xfId="0" applyNumberFormat="1" applyFont="1" applyFill="1" applyBorder="1" applyAlignment="1">
      <alignment horizontal="center" vertical="center" wrapText="1"/>
    </xf>
    <xf numFmtId="171" fontId="22" fillId="0" borderId="4" xfId="0" applyNumberFormat="1" applyFont="1" applyFill="1" applyBorder="1" applyAlignment="1">
      <alignment horizontal="center" vertical="center" wrapText="1"/>
    </xf>
    <xf numFmtId="171" fontId="20" fillId="0" borderId="9" xfId="0" applyNumberFormat="1" applyFont="1" applyBorder="1" applyAlignment="1">
      <alignment vertical="center"/>
    </xf>
    <xf numFmtId="171" fontId="23" fillId="0" borderId="9" xfId="0" applyNumberFormat="1" applyFont="1" applyFill="1" applyBorder="1" applyAlignment="1">
      <alignment horizontal="center" vertical="top" wrapText="1"/>
    </xf>
    <xf numFmtId="171" fontId="10" fillId="0" borderId="9" xfId="0" applyNumberFormat="1" applyFont="1" applyFill="1" applyBorder="1" applyAlignment="1">
      <alignment vertical="center" wrapText="1"/>
    </xf>
    <xf numFmtId="171" fontId="10" fillId="0" borderId="5" xfId="0" applyNumberFormat="1" applyFont="1" applyFill="1" applyBorder="1" applyAlignment="1">
      <alignment vertical="center" wrapText="1"/>
    </xf>
    <xf numFmtId="171" fontId="23" fillId="0" borderId="9" xfId="0" applyNumberFormat="1" applyFont="1" applyFill="1" applyBorder="1" applyAlignment="1">
      <alignment horizontal="center" vertical="center" wrapText="1"/>
    </xf>
    <xf numFmtId="171" fontId="10" fillId="0" borderId="9" xfId="0" applyNumberFormat="1" applyFont="1" applyFill="1" applyBorder="1" applyAlignment="1">
      <alignment horizontal="center" vertical="top" wrapText="1"/>
    </xf>
    <xf numFmtId="171" fontId="10" fillId="0" borderId="19" xfId="0" applyNumberFormat="1" applyFont="1" applyFill="1" applyBorder="1" applyAlignment="1">
      <alignment vertical="center" wrapText="1"/>
    </xf>
    <xf numFmtId="171" fontId="16" fillId="0" borderId="9" xfId="0" applyNumberFormat="1" applyFont="1" applyFill="1" applyBorder="1" applyAlignment="1">
      <alignment horizontal="center" vertical="center" wrapText="1"/>
    </xf>
    <xf numFmtId="171" fontId="12" fillId="0" borderId="9" xfId="0" applyNumberFormat="1" applyFont="1" applyFill="1" applyBorder="1" applyAlignment="1">
      <alignment vertical="center" wrapText="1"/>
    </xf>
    <xf numFmtId="171" fontId="12" fillId="0" borderId="5" xfId="0" applyNumberFormat="1" applyFont="1" applyFill="1" applyBorder="1" applyAlignment="1">
      <alignment vertical="center" wrapText="1"/>
    </xf>
    <xf numFmtId="171" fontId="25" fillId="0" borderId="9" xfId="0" applyNumberFormat="1" applyFont="1" applyFill="1" applyBorder="1" applyAlignment="1">
      <alignment horizontal="center" vertical="center" wrapText="1"/>
    </xf>
    <xf numFmtId="171" fontId="12" fillId="0" borderId="19" xfId="0" applyNumberFormat="1" applyFont="1" applyFill="1" applyBorder="1" applyAlignment="1">
      <alignment vertical="center" wrapText="1"/>
    </xf>
    <xf numFmtId="171" fontId="30" fillId="0" borderId="9" xfId="0" applyNumberFormat="1" applyFont="1" applyFill="1" applyBorder="1" applyAlignment="1">
      <alignment horizontal="center" vertical="center" wrapText="1"/>
    </xf>
    <xf numFmtId="171" fontId="12" fillId="0" borderId="9" xfId="0" applyNumberFormat="1" applyFont="1" applyFill="1" applyBorder="1" applyAlignment="1">
      <alignment horizontal="center" vertical="center" wrapText="1"/>
    </xf>
    <xf numFmtId="171" fontId="12" fillId="0" borderId="9" xfId="100" applyNumberFormat="1" applyFont="1" applyFill="1" applyBorder="1" applyAlignment="1">
      <alignment horizontal="center" vertical="center"/>
    </xf>
    <xf numFmtId="171" fontId="16" fillId="0" borderId="10" xfId="0" applyNumberFormat="1" applyFont="1" applyFill="1" applyBorder="1" applyAlignment="1">
      <alignment horizontal="center" vertical="center" wrapText="1"/>
    </xf>
    <xf numFmtId="171" fontId="25" fillId="0" borderId="9" xfId="0" applyNumberFormat="1" applyFont="1" applyFill="1" applyBorder="1" applyAlignment="1">
      <alignment horizontal="center" vertical="top" wrapText="1"/>
    </xf>
    <xf numFmtId="171" fontId="16" fillId="0" borderId="9" xfId="0" applyNumberFormat="1" applyFont="1" applyFill="1" applyBorder="1" applyAlignment="1">
      <alignment horizontal="center" vertical="top" wrapText="1"/>
    </xf>
    <xf numFmtId="171" fontId="12" fillId="0" borderId="5" xfId="0" applyNumberFormat="1" applyFont="1" applyFill="1" applyBorder="1" applyAlignment="1">
      <alignment horizontal="center" vertical="center" wrapText="1"/>
    </xf>
    <xf numFmtId="171" fontId="12" fillId="0" borderId="19" xfId="101" applyNumberFormat="1" applyFont="1" applyBorder="1" applyAlignment="1">
      <alignment horizontal="right" vertical="top"/>
    </xf>
    <xf numFmtId="171" fontId="12" fillId="0" borderId="9" xfId="100" applyNumberFormat="1" applyFont="1" applyBorder="1" applyAlignment="1">
      <alignment horizontal="right" vertical="top"/>
    </xf>
    <xf numFmtId="171" fontId="12" fillId="0" borderId="19" xfId="0" applyNumberFormat="1" applyFont="1" applyFill="1" applyBorder="1" applyAlignment="1">
      <alignment horizontal="center" vertical="center" wrapText="1"/>
    </xf>
    <xf numFmtId="171" fontId="16" fillId="0" borderId="9" xfId="0" applyNumberFormat="1" applyFont="1" applyBorder="1"/>
    <xf numFmtId="171" fontId="66" fillId="34" borderId="9" xfId="0" applyNumberFormat="1" applyFont="1" applyFill="1" applyBorder="1" applyAlignment="1">
      <alignment horizontal="center" vertical="center" wrapText="1"/>
    </xf>
    <xf numFmtId="171" fontId="66" fillId="34" borderId="19" xfId="0" applyNumberFormat="1" applyFont="1" applyFill="1" applyBorder="1" applyAlignment="1">
      <alignment horizontal="center" vertical="center" wrapText="1"/>
    </xf>
    <xf numFmtId="171" fontId="17" fillId="0" borderId="9" xfId="0" applyNumberFormat="1" applyFont="1" applyFill="1" applyBorder="1" applyAlignment="1">
      <alignment horizontal="center" vertical="center" wrapText="1"/>
    </xf>
    <xf numFmtId="171" fontId="18" fillId="0" borderId="9" xfId="0" applyNumberFormat="1" applyFont="1" applyFill="1" applyBorder="1" applyAlignment="1">
      <alignment horizontal="center" vertical="center" wrapText="1"/>
    </xf>
    <xf numFmtId="171" fontId="18" fillId="0" borderId="5" xfId="0" applyNumberFormat="1" applyFont="1" applyFill="1" applyBorder="1" applyAlignment="1">
      <alignment horizontal="center" vertical="center" wrapText="1"/>
    </xf>
    <xf numFmtId="171" fontId="18" fillId="0" borderId="19" xfId="0" applyNumberFormat="1" applyFont="1" applyFill="1" applyBorder="1" applyAlignment="1">
      <alignment horizontal="center" vertical="center" wrapText="1"/>
    </xf>
    <xf numFmtId="171" fontId="17" fillId="0" borderId="21" xfId="0" applyNumberFormat="1" applyFont="1" applyFill="1" applyBorder="1" applyAlignment="1">
      <alignment horizontal="center" vertical="center" wrapText="1"/>
    </xf>
    <xf numFmtId="171" fontId="10" fillId="0" borderId="7" xfId="0" applyNumberFormat="1" applyFont="1" applyFill="1" applyBorder="1" applyAlignment="1">
      <alignment horizontal="center" vertical="center" wrapText="1"/>
    </xf>
    <xf numFmtId="171" fontId="30" fillId="0" borderId="21" xfId="0" applyNumberFormat="1" applyFont="1" applyFill="1" applyBorder="1" applyAlignment="1">
      <alignment horizontal="center" vertical="center" wrapText="1"/>
    </xf>
    <xf numFmtId="171" fontId="25" fillId="0" borderId="21" xfId="0" applyNumberFormat="1" applyFont="1" applyFill="1" applyBorder="1" applyAlignment="1">
      <alignment horizontal="center" vertical="center" wrapText="1"/>
    </xf>
    <xf numFmtId="171" fontId="25" fillId="0" borderId="20" xfId="0" applyNumberFormat="1" applyFont="1" applyFill="1" applyBorder="1" applyAlignment="1">
      <alignment horizontal="center" vertical="center" wrapText="1"/>
    </xf>
    <xf numFmtId="172" fontId="25" fillId="4" borderId="9" xfId="0" applyNumberFormat="1" applyFont="1" applyFill="1" applyBorder="1" applyAlignment="1">
      <alignment horizontal="center" vertical="center" wrapText="1"/>
    </xf>
    <xf numFmtId="167" fontId="22" fillId="0" borderId="16" xfId="0" applyNumberFormat="1" applyFont="1" applyFill="1" applyBorder="1" applyAlignment="1">
      <alignment horizontal="center" vertical="center" wrapText="1"/>
    </xf>
    <xf numFmtId="167" fontId="22" fillId="0" borderId="2" xfId="0" applyNumberFormat="1" applyFont="1" applyFill="1" applyBorder="1" applyAlignment="1">
      <alignment horizontal="center" vertical="center" wrapText="1"/>
    </xf>
    <xf numFmtId="167" fontId="22" fillId="0" borderId="1" xfId="0" applyNumberFormat="1" applyFont="1" applyFill="1" applyBorder="1" applyAlignment="1">
      <alignment horizontal="center" vertical="center" wrapText="1"/>
    </xf>
    <xf numFmtId="167" fontId="22" fillId="0" borderId="9" xfId="0" applyNumberFormat="1" applyFont="1" applyFill="1" applyBorder="1" applyAlignment="1">
      <alignment horizontal="center" vertical="center" wrapText="1"/>
    </xf>
    <xf numFmtId="167" fontId="22" fillId="0" borderId="19" xfId="0" applyNumberFormat="1" applyFont="1" applyFill="1" applyBorder="1" applyAlignment="1">
      <alignment horizontal="center" vertical="center" wrapText="1"/>
    </xf>
    <xf numFmtId="167" fontId="22" fillId="34" borderId="9" xfId="0" applyNumberFormat="1" applyFont="1" applyFill="1" applyBorder="1" applyAlignment="1">
      <alignment horizontal="center" vertical="center" wrapText="1"/>
    </xf>
    <xf numFmtId="167" fontId="22" fillId="34" borderId="4" xfId="0" applyNumberFormat="1" applyFont="1" applyFill="1" applyBorder="1" applyAlignment="1">
      <alignment horizontal="center" vertical="center" wrapText="1"/>
    </xf>
    <xf numFmtId="167" fontId="22" fillId="34" borderId="19" xfId="0" applyNumberFormat="1" applyFont="1" applyFill="1" applyBorder="1" applyAlignment="1">
      <alignment horizontal="center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167" fontId="22" fillId="0" borderId="5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Fill="1" applyBorder="1" applyAlignment="1">
      <alignment horizontal="center" vertical="center" wrapText="1"/>
    </xf>
    <xf numFmtId="167" fontId="10" fillId="0" borderId="9" xfId="0" applyNumberFormat="1" applyFont="1" applyFill="1" applyBorder="1" applyAlignment="1">
      <alignment horizontal="center" vertical="center" wrapText="1"/>
    </xf>
    <xf numFmtId="167" fontId="35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23" fillId="0" borderId="9" xfId="0" applyNumberFormat="1" applyFont="1" applyFill="1" applyBorder="1" applyAlignment="1">
      <alignment horizontal="center" vertical="top" wrapText="1"/>
    </xf>
    <xf numFmtId="167" fontId="34" fillId="0" borderId="9" xfId="0" applyNumberFormat="1" applyFont="1" applyBorder="1" applyAlignment="1">
      <alignment horizontal="center" vertical="center"/>
    </xf>
    <xf numFmtId="167" fontId="23" fillId="0" borderId="9" xfId="0" applyNumberFormat="1" applyFont="1" applyFill="1" applyBorder="1" applyAlignment="1">
      <alignment horizontal="center" vertical="center" wrapText="1"/>
    </xf>
    <xf numFmtId="167" fontId="10" fillId="0" borderId="9" xfId="0" applyNumberFormat="1" applyFont="1" applyFill="1" applyBorder="1" applyAlignment="1">
      <alignment vertical="center" wrapText="1"/>
    </xf>
    <xf numFmtId="167" fontId="10" fillId="0" borderId="5" xfId="0" applyNumberFormat="1" applyFont="1" applyFill="1" applyBorder="1" applyAlignment="1">
      <alignment vertical="center" wrapText="1"/>
    </xf>
    <xf numFmtId="167" fontId="10" fillId="0" borderId="19" xfId="0" applyNumberFormat="1" applyFont="1" applyFill="1" applyBorder="1" applyAlignment="1">
      <alignment vertical="center" wrapText="1"/>
    </xf>
    <xf numFmtId="167" fontId="10" fillId="0" borderId="9" xfId="0" applyNumberFormat="1" applyFont="1" applyFill="1" applyBorder="1" applyAlignment="1">
      <alignment horizontal="center" vertical="top" wrapText="1"/>
    </xf>
    <xf numFmtId="167" fontId="4" fillId="0" borderId="9" xfId="0" applyNumberFormat="1" applyFont="1" applyBorder="1" applyAlignment="1">
      <alignment horizontal="center" vertical="center"/>
    </xf>
    <xf numFmtId="167" fontId="10" fillId="0" borderId="5" xfId="0" applyNumberFormat="1" applyFont="1" applyFill="1" applyBorder="1" applyAlignment="1">
      <alignment horizontal="center" vertical="center" wrapText="1"/>
    </xf>
    <xf numFmtId="167" fontId="10" fillId="0" borderId="19" xfId="0" applyNumberFormat="1" applyFont="1" applyFill="1" applyBorder="1" applyAlignment="1">
      <alignment horizontal="center" vertical="center" wrapText="1"/>
    </xf>
    <xf numFmtId="167" fontId="16" fillId="0" borderId="9" xfId="0" applyNumberFormat="1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vertical="center" wrapText="1"/>
    </xf>
    <xf numFmtId="167" fontId="12" fillId="0" borderId="5" xfId="0" applyNumberFormat="1" applyFont="1" applyFill="1" applyBorder="1" applyAlignment="1">
      <alignment vertical="center" wrapText="1"/>
    </xf>
    <xf numFmtId="167" fontId="12" fillId="0" borderId="19" xfId="0" applyNumberFormat="1" applyFont="1" applyFill="1" applyBorder="1" applyAlignment="1">
      <alignment vertical="center" wrapText="1"/>
    </xf>
    <xf numFmtId="167" fontId="68" fillId="0" borderId="9" xfId="0" applyNumberFormat="1" applyFont="1" applyFill="1" applyBorder="1" applyAlignment="1">
      <alignment horizontal="center" vertical="center" wrapText="1"/>
    </xf>
    <xf numFmtId="167" fontId="10" fillId="0" borderId="9" xfId="0" applyNumberFormat="1" applyFont="1" applyBorder="1" applyAlignment="1">
      <alignment horizontal="center" vertical="center" wrapText="1"/>
    </xf>
    <xf numFmtId="167" fontId="16" fillId="0" borderId="9" xfId="0" applyNumberFormat="1" applyFont="1" applyFill="1" applyBorder="1" applyAlignment="1">
      <alignment horizontal="center" vertical="top" wrapText="1"/>
    </xf>
    <xf numFmtId="167" fontId="10" fillId="0" borderId="19" xfId="0" applyNumberFormat="1" applyFont="1" applyBorder="1" applyAlignment="1">
      <alignment horizontal="center" vertical="center" wrapText="1"/>
    </xf>
    <xf numFmtId="167" fontId="17" fillId="0" borderId="9" xfId="0" applyNumberFormat="1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center" vertical="center" wrapText="1"/>
    </xf>
    <xf numFmtId="167" fontId="25" fillId="0" borderId="9" xfId="0" applyNumberFormat="1" applyFont="1" applyBorder="1" applyAlignment="1">
      <alignment horizontal="center"/>
    </xf>
    <xf numFmtId="167" fontId="16" fillId="0" borderId="4" xfId="0" applyNumberFormat="1" applyFont="1" applyFill="1" applyBorder="1" applyAlignment="1">
      <alignment horizontal="center" vertical="center" wrapText="1"/>
    </xf>
    <xf numFmtId="167" fontId="18" fillId="0" borderId="9" xfId="0" applyNumberFormat="1" applyFont="1" applyFill="1" applyBorder="1" applyAlignment="1">
      <alignment horizontal="center" vertical="center" wrapText="1"/>
    </xf>
    <xf numFmtId="167" fontId="18" fillId="0" borderId="5" xfId="0" applyNumberFormat="1" applyFont="1" applyFill="1" applyBorder="1" applyAlignment="1">
      <alignment horizontal="center" vertical="center" wrapText="1"/>
    </xf>
    <xf numFmtId="167" fontId="5" fillId="0" borderId="21" xfId="0" applyNumberFormat="1" applyFont="1" applyBorder="1"/>
    <xf numFmtId="167" fontId="0" fillId="0" borderId="21" xfId="0" applyNumberFormat="1" applyBorder="1"/>
    <xf numFmtId="167" fontId="10" fillId="0" borderId="7" xfId="0" applyNumberFormat="1" applyFont="1" applyFill="1" applyBorder="1" applyAlignment="1">
      <alignment horizontal="center" vertical="center" wrapText="1"/>
    </xf>
    <xf numFmtId="167" fontId="0" fillId="0" borderId="20" xfId="0" applyNumberFormat="1" applyBorder="1"/>
    <xf numFmtId="172" fontId="25" fillId="0" borderId="9" xfId="0" applyNumberFormat="1" applyFont="1" applyBorder="1" applyAlignment="1">
      <alignment horizontal="center" vertical="center" wrapText="1"/>
    </xf>
    <xf numFmtId="172" fontId="19" fillId="0" borderId="9" xfId="0" applyNumberFormat="1" applyFont="1" applyBorder="1" applyAlignment="1">
      <alignment horizontal="center" vertical="center" wrapText="1"/>
    </xf>
    <xf numFmtId="167" fontId="25" fillId="0" borderId="4" xfId="1" applyNumberFormat="1" applyFont="1" applyFill="1" applyBorder="1" applyAlignment="1">
      <alignment horizontal="center" vertical="top"/>
    </xf>
    <xf numFmtId="167" fontId="15" fillId="0" borderId="0" xfId="0" applyNumberFormat="1" applyFont="1" applyAlignment="1">
      <alignment vertical="center"/>
    </xf>
    <xf numFmtId="165" fontId="34" fillId="0" borderId="73" xfId="0" applyNumberFormat="1" applyFont="1" applyBorder="1" applyAlignment="1">
      <alignment horizontal="center" vertical="center"/>
    </xf>
    <xf numFmtId="167" fontId="40" fillId="0" borderId="0" xfId="0" applyNumberFormat="1" applyFont="1" applyFill="1"/>
    <xf numFmtId="167" fontId="19" fillId="32" borderId="9" xfId="1" applyNumberFormat="1" applyFont="1" applyFill="1" applyBorder="1" applyAlignment="1">
      <alignment horizontal="center" vertical="center"/>
    </xf>
    <xf numFmtId="164" fontId="25" fillId="0" borderId="9" xfId="1" applyNumberFormat="1" applyFont="1" applyFill="1" applyBorder="1" applyAlignment="1">
      <alignment horizontal="left" vertical="top" wrapText="1"/>
    </xf>
    <xf numFmtId="169" fontId="34" fillId="4" borderId="9" xfId="1" applyNumberFormat="1" applyFont="1" applyFill="1" applyBorder="1" applyAlignment="1">
      <alignment horizontal="center" vertical="top"/>
    </xf>
    <xf numFmtId="164" fontId="25" fillId="4" borderId="9" xfId="1" applyNumberFormat="1" applyFont="1" applyFill="1" applyBorder="1" applyAlignment="1">
      <alignment horizontal="left" vertical="top" wrapText="1"/>
    </xf>
    <xf numFmtId="0" fontId="34" fillId="4" borderId="9" xfId="1" applyNumberFormat="1" applyFont="1" applyFill="1" applyBorder="1" applyAlignment="1">
      <alignment horizontal="center" vertical="top"/>
    </xf>
    <xf numFmtId="0" fontId="34" fillId="4" borderId="9" xfId="1" applyNumberFormat="1" applyFont="1" applyFill="1" applyBorder="1" applyAlignment="1">
      <alignment horizontal="center" vertical="center"/>
    </xf>
    <xf numFmtId="0" fontId="34" fillId="0" borderId="9" xfId="1" applyNumberFormat="1" applyFont="1" applyFill="1" applyBorder="1" applyAlignment="1">
      <alignment horizontal="center" vertical="top"/>
    </xf>
    <xf numFmtId="164" fontId="34" fillId="0" borderId="9" xfId="1" applyNumberFormat="1" applyFont="1" applyFill="1" applyBorder="1" applyAlignment="1">
      <alignment horizontal="left" vertical="top" wrapText="1"/>
    </xf>
    <xf numFmtId="167" fontId="25" fillId="0" borderId="39" xfId="1" applyNumberFormat="1" applyFont="1" applyFill="1" applyBorder="1" applyAlignment="1">
      <alignment horizontal="center" vertical="top"/>
    </xf>
    <xf numFmtId="167" fontId="25" fillId="0" borderId="19" xfId="1" applyNumberFormat="1" applyFont="1" applyFill="1" applyBorder="1" applyAlignment="1">
      <alignment horizontal="center" vertical="top"/>
    </xf>
    <xf numFmtId="167" fontId="19" fillId="33" borderId="39" xfId="1" applyNumberFormat="1" applyFont="1" applyFill="1" applyBorder="1" applyAlignment="1">
      <alignment horizontal="center" vertical="top"/>
    </xf>
    <xf numFmtId="167" fontId="19" fillId="33" borderId="19" xfId="1" applyNumberFormat="1" applyFont="1" applyFill="1" applyBorder="1" applyAlignment="1">
      <alignment horizontal="center" vertical="center"/>
    </xf>
    <xf numFmtId="167" fontId="19" fillId="33" borderId="19" xfId="1" applyNumberFormat="1" applyFont="1" applyFill="1" applyBorder="1" applyAlignment="1">
      <alignment horizontal="center" vertical="top"/>
    </xf>
    <xf numFmtId="0" fontId="25" fillId="4" borderId="9" xfId="1" applyNumberFormat="1" applyFont="1" applyFill="1" applyBorder="1" applyAlignment="1">
      <alignment horizontal="center" vertical="top"/>
    </xf>
    <xf numFmtId="167" fontId="40" fillId="0" borderId="9" xfId="0" applyNumberFormat="1" applyFont="1" applyBorder="1" applyAlignment="1">
      <alignment horizontal="center"/>
    </xf>
    <xf numFmtId="167" fontId="25" fillId="0" borderId="5" xfId="1" applyNumberFormat="1" applyFont="1" applyFill="1" applyBorder="1" applyAlignment="1">
      <alignment horizontal="center" vertical="top"/>
    </xf>
    <xf numFmtId="0" fontId="5" fillId="0" borderId="9" xfId="0" applyFont="1" applyBorder="1"/>
    <xf numFmtId="0" fontId="28" fillId="0" borderId="9" xfId="0" applyFont="1" applyBorder="1"/>
    <xf numFmtId="1" fontId="34" fillId="4" borderId="27" xfId="1" applyNumberFormat="1" applyFont="1" applyFill="1" applyBorder="1" applyAlignment="1">
      <alignment horizontal="center" vertical="top"/>
    </xf>
    <xf numFmtId="1" fontId="34" fillId="34" borderId="63" xfId="1" applyNumberFormat="1" applyFont="1" applyFill="1" applyBorder="1" applyAlignment="1">
      <alignment horizontal="center" vertical="top"/>
    </xf>
    <xf numFmtId="0" fontId="34" fillId="34" borderId="5" xfId="1" applyNumberFormat="1" applyFont="1" applyFill="1" applyBorder="1" applyAlignment="1">
      <alignment horizontal="center" vertical="top"/>
    </xf>
    <xf numFmtId="1" fontId="34" fillId="4" borderId="76" xfId="1" applyNumberFormat="1" applyFont="1" applyFill="1" applyBorder="1" applyAlignment="1">
      <alignment vertical="top"/>
    </xf>
    <xf numFmtId="167" fontId="10" fillId="0" borderId="9" xfId="3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7" fontId="5" fillId="0" borderId="0" xfId="0" applyNumberFormat="1" applyFont="1"/>
    <xf numFmtId="164" fontId="25" fillId="0" borderId="9" xfId="112" applyNumberFormat="1" applyFont="1" applyFill="1" applyBorder="1" applyAlignment="1">
      <alignment horizontal="right" vertical="center" wrapText="1"/>
    </xf>
    <xf numFmtId="164" fontId="34" fillId="0" borderId="9" xfId="112" applyNumberFormat="1" applyFont="1" applyFill="1" applyBorder="1" applyAlignment="1">
      <alignment horizontal="right" vertical="center" wrapText="1"/>
    </xf>
    <xf numFmtId="165" fontId="10" fillId="6" borderId="22" xfId="0" applyNumberFormat="1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textRotation="90" wrapText="1"/>
    </xf>
    <xf numFmtId="0" fontId="10" fillId="6" borderId="23" xfId="0" applyFont="1" applyFill="1" applyBorder="1" applyAlignment="1">
      <alignment horizontal="center" vertical="center" textRotation="90"/>
    </xf>
    <xf numFmtId="0" fontId="10" fillId="6" borderId="36" xfId="0" applyFont="1" applyFill="1" applyBorder="1" applyAlignment="1">
      <alignment horizontal="center" vertical="center" textRotation="90" wrapText="1"/>
    </xf>
    <xf numFmtId="167" fontId="22" fillId="6" borderId="9" xfId="0" applyNumberFormat="1" applyFont="1" applyFill="1" applyBorder="1" applyAlignment="1">
      <alignment horizontal="center" vertical="center" wrapText="1"/>
    </xf>
    <xf numFmtId="167" fontId="22" fillId="6" borderId="5" xfId="0" applyNumberFormat="1" applyFont="1" applyFill="1" applyBorder="1" applyAlignment="1">
      <alignment horizontal="center" vertical="center" wrapText="1"/>
    </xf>
    <xf numFmtId="167" fontId="22" fillId="7" borderId="9" xfId="0" applyNumberFormat="1" applyFont="1" applyFill="1" applyBorder="1" applyAlignment="1">
      <alignment horizontal="center" vertical="center" wrapText="1"/>
    </xf>
    <xf numFmtId="167" fontId="22" fillId="35" borderId="9" xfId="0" applyNumberFormat="1" applyFont="1" applyFill="1" applyBorder="1" applyAlignment="1">
      <alignment horizontal="center" vertical="center" wrapText="1"/>
    </xf>
    <xf numFmtId="167" fontId="22" fillId="35" borderId="19" xfId="0" applyNumberFormat="1" applyFont="1" applyFill="1" applyBorder="1" applyAlignment="1">
      <alignment horizontal="center" vertical="center" wrapText="1"/>
    </xf>
    <xf numFmtId="167" fontId="22" fillId="35" borderId="4" xfId="0" applyNumberFormat="1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top" wrapText="1"/>
    </xf>
    <xf numFmtId="0" fontId="39" fillId="5" borderId="45" xfId="0" applyFont="1" applyFill="1" applyBorder="1" applyAlignment="1">
      <alignment horizontal="center" vertical="center" wrapText="1"/>
    </xf>
    <xf numFmtId="167" fontId="34" fillId="0" borderId="19" xfId="0" applyNumberFormat="1" applyFont="1" applyBorder="1" applyAlignment="1">
      <alignment horizontal="center" vertical="center" wrapText="1"/>
    </xf>
    <xf numFmtId="167" fontId="34" fillId="2" borderId="19" xfId="0" applyNumberFormat="1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justify" vertical="center" wrapText="1"/>
    </xf>
    <xf numFmtId="167" fontId="7" fillId="0" borderId="9" xfId="0" applyNumberFormat="1" applyFont="1" applyBorder="1" applyAlignment="1">
      <alignment horizontal="center" vertical="center"/>
    </xf>
    <xf numFmtId="167" fontId="34" fillId="0" borderId="21" xfId="0" applyNumberFormat="1" applyFont="1" applyBorder="1" applyAlignment="1">
      <alignment horizontal="center" vertical="center" wrapText="1"/>
    </xf>
    <xf numFmtId="165" fontId="40" fillId="0" borderId="0" xfId="0" applyNumberFormat="1" applyFont="1"/>
    <xf numFmtId="167" fontId="19" fillId="32" borderId="5" xfId="1" applyNumberFormat="1" applyFont="1" applyFill="1" applyBorder="1" applyAlignment="1">
      <alignment horizontal="center" vertical="center"/>
    </xf>
    <xf numFmtId="167" fontId="19" fillId="33" borderId="5" xfId="1" applyNumberFormat="1" applyFont="1" applyFill="1" applyBorder="1" applyAlignment="1">
      <alignment horizontal="center" vertical="top"/>
    </xf>
    <xf numFmtId="167" fontId="19" fillId="32" borderId="4" xfId="1" applyNumberFormat="1" applyFont="1" applyFill="1" applyBorder="1" applyAlignment="1">
      <alignment horizontal="center" vertical="center"/>
    </xf>
    <xf numFmtId="167" fontId="19" fillId="32" borderId="19" xfId="1" applyNumberFormat="1" applyFont="1" applyFill="1" applyBorder="1" applyAlignment="1">
      <alignment horizontal="center" vertical="center"/>
    </xf>
    <xf numFmtId="167" fontId="19" fillId="33" borderId="4" xfId="1" applyNumberFormat="1" applyFont="1" applyFill="1" applyBorder="1" applyAlignment="1">
      <alignment horizontal="center" vertical="center"/>
    </xf>
    <xf numFmtId="167" fontId="19" fillId="33" borderId="4" xfId="1" applyNumberFormat="1" applyFont="1" applyFill="1" applyBorder="1" applyAlignment="1">
      <alignment horizontal="center" vertical="top"/>
    </xf>
    <xf numFmtId="167" fontId="25" fillId="4" borderId="5" xfId="1" applyNumberFormat="1" applyFont="1" applyFill="1" applyBorder="1" applyAlignment="1">
      <alignment horizontal="center" vertical="top"/>
    </xf>
    <xf numFmtId="167" fontId="25" fillId="4" borderId="5" xfId="1" applyNumberFormat="1" applyFont="1" applyFill="1" applyBorder="1" applyAlignment="1">
      <alignment horizontal="center" vertical="center"/>
    </xf>
    <xf numFmtId="167" fontId="25" fillId="4" borderId="4" xfId="1" applyNumberFormat="1" applyFont="1" applyFill="1" applyBorder="1" applyAlignment="1">
      <alignment horizontal="center" vertical="top"/>
    </xf>
    <xf numFmtId="167" fontId="25" fillId="4" borderId="4" xfId="1" applyNumberFormat="1" applyFont="1" applyFill="1" applyBorder="1" applyAlignment="1">
      <alignment horizontal="center" vertical="center"/>
    </xf>
    <xf numFmtId="164" fontId="19" fillId="4" borderId="73" xfId="1" applyNumberFormat="1" applyFont="1" applyFill="1" applyBorder="1" applyAlignment="1">
      <alignment horizontal="center" vertical="center" wrapText="1"/>
    </xf>
    <xf numFmtId="164" fontId="19" fillId="4" borderId="73" xfId="1" applyNumberFormat="1" applyFont="1" applyFill="1" applyBorder="1" applyAlignment="1">
      <alignment horizontal="center" vertical="center"/>
    </xf>
    <xf numFmtId="164" fontId="19" fillId="32" borderId="73" xfId="1" applyNumberFormat="1" applyFont="1" applyFill="1" applyBorder="1" applyAlignment="1">
      <alignment horizontal="center" vertical="center"/>
    </xf>
    <xf numFmtId="164" fontId="25" fillId="0" borderId="73" xfId="1" applyNumberFormat="1" applyFont="1" applyFill="1" applyBorder="1" applyAlignment="1">
      <alignment horizontal="center" vertical="top"/>
    </xf>
    <xf numFmtId="164" fontId="19" fillId="33" borderId="73" xfId="1" applyNumberFormat="1" applyFont="1" applyFill="1" applyBorder="1" applyAlignment="1">
      <alignment horizontal="center" vertical="top"/>
    </xf>
    <xf numFmtId="164" fontId="25" fillId="4" borderId="73" xfId="1" applyNumberFormat="1" applyFont="1" applyFill="1" applyBorder="1" applyAlignment="1">
      <alignment horizontal="center" vertical="top"/>
    </xf>
    <xf numFmtId="164" fontId="19" fillId="32" borderId="19" xfId="1" applyNumberFormat="1" applyFont="1" applyFill="1" applyBorder="1" applyAlignment="1">
      <alignment horizontal="left" vertical="center" wrapText="1"/>
    </xf>
    <xf numFmtId="164" fontId="25" fillId="0" borderId="19" xfId="1" applyNumberFormat="1" applyFont="1" applyFill="1" applyBorder="1" applyAlignment="1">
      <alignment horizontal="left" vertical="top" wrapText="1"/>
    </xf>
    <xf numFmtId="164" fontId="25" fillId="4" borderId="19" xfId="1" applyNumberFormat="1" applyFont="1" applyFill="1" applyBorder="1" applyAlignment="1">
      <alignment horizontal="left" vertical="top" wrapText="1"/>
    </xf>
    <xf numFmtId="0" fontId="19" fillId="0" borderId="19" xfId="3" quotePrefix="1" applyNumberFormat="1" applyFont="1" applyFill="1" applyBorder="1" applyAlignment="1">
      <alignment vertical="center" wrapText="1"/>
    </xf>
    <xf numFmtId="164" fontId="19" fillId="0" borderId="73" xfId="1" applyNumberFormat="1" applyFont="1" applyFill="1" applyBorder="1" applyAlignment="1">
      <alignment horizontal="center" vertical="top"/>
    </xf>
    <xf numFmtId="167" fontId="19" fillId="0" borderId="5" xfId="1" applyNumberFormat="1" applyFont="1" applyFill="1" applyBorder="1" applyAlignment="1">
      <alignment horizontal="center" vertical="top"/>
    </xf>
    <xf numFmtId="167" fontId="19" fillId="0" borderId="4" xfId="1" applyNumberFormat="1" applyFont="1" applyFill="1" applyBorder="1" applyAlignment="1">
      <alignment horizontal="center" vertical="top"/>
    </xf>
    <xf numFmtId="167" fontId="19" fillId="0" borderId="19" xfId="1" applyNumberFormat="1" applyFont="1" applyFill="1" applyBorder="1" applyAlignment="1">
      <alignment horizontal="center" vertical="top"/>
    </xf>
    <xf numFmtId="167" fontId="19" fillId="0" borderId="9" xfId="1" applyNumberFormat="1" applyFont="1" applyFill="1" applyBorder="1" applyAlignment="1">
      <alignment horizontal="center" vertical="top"/>
    </xf>
    <xf numFmtId="171" fontId="22" fillId="39" borderId="4" xfId="0" applyNumberFormat="1" applyFont="1" applyFill="1" applyBorder="1" applyAlignment="1">
      <alignment horizontal="center" vertical="center" wrapText="1"/>
    </xf>
    <xf numFmtId="171" fontId="22" fillId="39" borderId="9" xfId="0" applyNumberFormat="1" applyFont="1" applyFill="1" applyBorder="1" applyAlignment="1">
      <alignment horizontal="center" vertical="center" wrapText="1"/>
    </xf>
    <xf numFmtId="171" fontId="22" fillId="39" borderId="19" xfId="0" applyNumberFormat="1" applyFont="1" applyFill="1" applyBorder="1" applyAlignment="1">
      <alignment horizontal="center" vertical="center" wrapText="1"/>
    </xf>
    <xf numFmtId="164" fontId="25" fillId="4" borderId="78" xfId="1" applyNumberFormat="1" applyFont="1" applyFill="1" applyBorder="1" applyAlignment="1">
      <alignment horizontal="center" vertical="top"/>
    </xf>
    <xf numFmtId="167" fontId="19" fillId="33" borderId="80" xfId="1" applyNumberFormat="1" applyFont="1" applyFill="1" applyBorder="1" applyAlignment="1">
      <alignment horizontal="center" vertical="top"/>
    </xf>
    <xf numFmtId="167" fontId="25" fillId="0" borderId="80" xfId="1" applyNumberFormat="1" applyFont="1" applyFill="1" applyBorder="1" applyAlignment="1">
      <alignment horizontal="center" vertical="top"/>
    </xf>
    <xf numFmtId="171" fontId="22" fillId="9" borderId="4" xfId="0" applyNumberFormat="1" applyFont="1" applyFill="1" applyBorder="1" applyAlignment="1">
      <alignment horizontal="center" vertical="center" wrapText="1"/>
    </xf>
    <xf numFmtId="171" fontId="22" fillId="9" borderId="9" xfId="0" applyNumberFormat="1" applyFont="1" applyFill="1" applyBorder="1" applyAlignment="1">
      <alignment horizontal="center" vertical="center" wrapText="1"/>
    </xf>
    <xf numFmtId="171" fontId="22" fillId="9" borderId="19" xfId="0" applyNumberFormat="1" applyFont="1" applyFill="1" applyBorder="1" applyAlignment="1">
      <alignment horizontal="center" vertical="center" wrapText="1"/>
    </xf>
    <xf numFmtId="171" fontId="22" fillId="34" borderId="5" xfId="0" applyNumberFormat="1" applyFont="1" applyFill="1" applyBorder="1" applyAlignment="1">
      <alignment horizontal="center" vertical="center" wrapText="1"/>
    </xf>
    <xf numFmtId="171" fontId="22" fillId="40" borderId="4" xfId="0" applyNumberFormat="1" applyFont="1" applyFill="1" applyBorder="1" applyAlignment="1">
      <alignment horizontal="center" vertical="center" wrapText="1"/>
    </xf>
    <xf numFmtId="171" fontId="22" fillId="40" borderId="9" xfId="0" applyNumberFormat="1" applyFont="1" applyFill="1" applyBorder="1" applyAlignment="1">
      <alignment horizontal="center" vertical="center" wrapText="1"/>
    </xf>
    <xf numFmtId="171" fontId="22" fillId="35" borderId="39" xfId="0" applyNumberFormat="1" applyFont="1" applyFill="1" applyBorder="1" applyAlignment="1">
      <alignment horizontal="center" vertical="center" wrapText="1"/>
    </xf>
    <xf numFmtId="171" fontId="22" fillId="35" borderId="9" xfId="0" applyNumberFormat="1" applyFont="1" applyFill="1" applyBorder="1" applyAlignment="1">
      <alignment horizontal="center" vertical="center" wrapText="1"/>
    </xf>
    <xf numFmtId="171" fontId="22" fillId="35" borderId="4" xfId="0" applyNumberFormat="1" applyFont="1" applyFill="1" applyBorder="1" applyAlignment="1">
      <alignment horizontal="center" vertical="center" wrapText="1"/>
    </xf>
    <xf numFmtId="171" fontId="22" fillId="35" borderId="78" xfId="0" applyNumberFormat="1" applyFont="1" applyFill="1" applyBorder="1" applyAlignment="1">
      <alignment horizontal="center" vertical="center" wrapText="1"/>
    </xf>
    <xf numFmtId="171" fontId="22" fillId="9" borderId="39" xfId="0" applyNumberFormat="1" applyFont="1" applyFill="1" applyBorder="1" applyAlignment="1">
      <alignment horizontal="center" vertical="center" wrapText="1"/>
    </xf>
    <xf numFmtId="171" fontId="22" fillId="0" borderId="2" xfId="0" applyNumberFormat="1" applyFont="1" applyFill="1" applyBorder="1" applyAlignment="1">
      <alignment horizontal="center" vertical="center" wrapText="1"/>
    </xf>
    <xf numFmtId="171" fontId="22" fillId="35" borderId="5" xfId="0" applyNumberFormat="1" applyFont="1" applyFill="1" applyBorder="1" applyAlignment="1">
      <alignment horizontal="center" vertical="center" wrapText="1"/>
    </xf>
    <xf numFmtId="171" fontId="12" fillId="0" borderId="5" xfId="101" applyNumberFormat="1" applyFont="1" applyBorder="1" applyAlignment="1">
      <alignment horizontal="right" vertical="top"/>
    </xf>
    <xf numFmtId="171" fontId="22" fillId="40" borderId="5" xfId="0" applyNumberFormat="1" applyFont="1" applyFill="1" applyBorder="1" applyAlignment="1">
      <alignment horizontal="center" vertical="center" wrapText="1"/>
    </xf>
    <xf numFmtId="171" fontId="25" fillId="0" borderId="8" xfId="0" applyNumberFormat="1" applyFont="1" applyFill="1" applyBorder="1" applyAlignment="1">
      <alignment horizontal="center" vertical="center" wrapText="1"/>
    </xf>
    <xf numFmtId="1" fontId="34" fillId="4" borderId="9" xfId="1" applyNumberFormat="1" applyFont="1" applyFill="1" applyBorder="1" applyAlignment="1">
      <alignment horizontal="center" vertical="top"/>
    </xf>
    <xf numFmtId="1" fontId="34" fillId="4" borderId="27" xfId="1" applyNumberFormat="1" applyFont="1" applyFill="1" applyBorder="1" applyAlignment="1">
      <alignment horizontal="center" vertical="top"/>
    </xf>
    <xf numFmtId="0" fontId="34" fillId="2" borderId="9" xfId="0" applyFont="1" applyFill="1" applyBorder="1" applyAlignment="1">
      <alignment horizontal="left" vertical="center" wrapText="1"/>
    </xf>
    <xf numFmtId="1" fontId="19" fillId="34" borderId="9" xfId="1" applyNumberFormat="1" applyFont="1" applyFill="1" applyBorder="1" applyAlignment="1">
      <alignment horizontal="center" vertical="center"/>
    </xf>
    <xf numFmtId="169" fontId="19" fillId="34" borderId="9" xfId="1" applyNumberFormat="1" applyFont="1" applyFill="1" applyBorder="1" applyAlignment="1">
      <alignment horizontal="center" vertical="center"/>
    </xf>
    <xf numFmtId="164" fontId="19" fillId="34" borderId="9" xfId="1" applyNumberFormat="1" applyFont="1" applyFill="1" applyBorder="1" applyAlignment="1">
      <alignment horizontal="left" vertical="center" wrapText="1"/>
    </xf>
    <xf numFmtId="49" fontId="19" fillId="34" borderId="9" xfId="0" applyNumberFormat="1" applyFont="1" applyFill="1" applyBorder="1" applyAlignment="1">
      <alignment horizontal="center" vertical="center"/>
    </xf>
    <xf numFmtId="1" fontId="7" fillId="34" borderId="9" xfId="1" applyNumberFormat="1" applyFont="1" applyFill="1" applyBorder="1" applyAlignment="1">
      <alignment horizontal="center" vertical="top"/>
    </xf>
    <xf numFmtId="169" fontId="19" fillId="34" borderId="9" xfId="1" applyNumberFormat="1" applyFont="1" applyFill="1" applyBorder="1" applyAlignment="1">
      <alignment horizontal="center" vertical="top"/>
    </xf>
    <xf numFmtId="164" fontId="19" fillId="34" borderId="9" xfId="1" applyNumberFormat="1" applyFont="1" applyFill="1" applyBorder="1" applyAlignment="1">
      <alignment horizontal="left" vertical="top" wrapText="1"/>
    </xf>
    <xf numFmtId="164" fontId="34" fillId="4" borderId="9" xfId="1" applyNumberFormat="1" applyFont="1" applyFill="1" applyBorder="1" applyAlignment="1">
      <alignment horizontal="left" vertical="top" wrapText="1"/>
    </xf>
    <xf numFmtId="1" fontId="7" fillId="34" borderId="9" xfId="1" applyNumberFormat="1" applyFont="1" applyFill="1" applyBorder="1" applyAlignment="1">
      <alignment horizontal="center" vertical="center"/>
    </xf>
    <xf numFmtId="164" fontId="34" fillId="4" borderId="9" xfId="1" applyNumberFormat="1" applyFont="1" applyFill="1" applyBorder="1" applyAlignment="1">
      <alignment horizontal="left" vertical="center" wrapText="1"/>
    </xf>
    <xf numFmtId="0" fontId="34" fillId="0" borderId="9" xfId="0" applyFont="1" applyBorder="1" applyAlignment="1">
      <alignment vertical="top" wrapText="1"/>
    </xf>
    <xf numFmtId="165" fontId="7" fillId="0" borderId="78" xfId="0" applyNumberFormat="1" applyFont="1" applyFill="1" applyBorder="1" applyAlignment="1">
      <alignment horizontal="center" vertical="center" wrapText="1"/>
    </xf>
    <xf numFmtId="164" fontId="25" fillId="4" borderId="5" xfId="1" applyNumberFormat="1" applyFont="1" applyFill="1" applyBorder="1" applyAlignment="1">
      <alignment horizontal="left" vertical="top" wrapText="1"/>
    </xf>
    <xf numFmtId="167" fontId="17" fillId="0" borderId="21" xfId="0" applyNumberFormat="1" applyFont="1" applyFill="1" applyBorder="1" applyAlignment="1">
      <alignment horizontal="center" vertical="center" wrapText="1"/>
    </xf>
    <xf numFmtId="167" fontId="18" fillId="0" borderId="21" xfId="0" applyNumberFormat="1" applyFont="1" applyFill="1" applyBorder="1" applyAlignment="1">
      <alignment horizontal="center" vertical="center" wrapText="1"/>
    </xf>
    <xf numFmtId="167" fontId="18" fillId="0" borderId="20" xfId="0" applyNumberFormat="1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164" fontId="19" fillId="34" borderId="39" xfId="1" applyNumberFormat="1" applyFont="1" applyFill="1" applyBorder="1" applyAlignment="1">
      <alignment horizontal="left" vertical="center" wrapText="1"/>
    </xf>
    <xf numFmtId="164" fontId="25" fillId="4" borderId="39" xfId="1" applyNumberFormat="1" applyFont="1" applyFill="1" applyBorder="1" applyAlignment="1">
      <alignment horizontal="left" vertical="top" wrapText="1"/>
    </xf>
    <xf numFmtId="164" fontId="25" fillId="0" borderId="39" xfId="1" applyNumberFormat="1" applyFont="1" applyFill="1" applyBorder="1" applyAlignment="1">
      <alignment horizontal="left" vertical="top" wrapText="1"/>
    </xf>
    <xf numFmtId="164" fontId="19" fillId="34" borderId="39" xfId="1" applyNumberFormat="1" applyFont="1" applyFill="1" applyBorder="1" applyAlignment="1">
      <alignment horizontal="left" vertical="top" wrapText="1"/>
    </xf>
    <xf numFmtId="164" fontId="34" fillId="4" borderId="39" xfId="1" applyNumberFormat="1" applyFont="1" applyFill="1" applyBorder="1" applyAlignment="1">
      <alignment horizontal="left" vertical="top" wrapText="1"/>
    </xf>
    <xf numFmtId="164" fontId="34" fillId="4" borderId="39" xfId="1" applyNumberFormat="1" applyFont="1" applyFill="1" applyBorder="1" applyAlignment="1">
      <alignment horizontal="left" vertical="center" wrapText="1"/>
    </xf>
    <xf numFmtId="164" fontId="34" fillId="4" borderId="74" xfId="1" applyNumberFormat="1" applyFont="1" applyFill="1" applyBorder="1" applyAlignment="1">
      <alignment horizontal="left" vertical="top" wrapText="1"/>
    </xf>
    <xf numFmtId="0" fontId="34" fillId="0" borderId="41" xfId="0" applyFont="1" applyBorder="1" applyAlignment="1">
      <alignment vertical="top" wrapText="1"/>
    </xf>
    <xf numFmtId="164" fontId="34" fillId="0" borderId="39" xfId="1" applyNumberFormat="1" applyFont="1" applyFill="1" applyBorder="1" applyAlignment="1">
      <alignment horizontal="left" vertical="top" wrapText="1"/>
    </xf>
    <xf numFmtId="164" fontId="25" fillId="0" borderId="81" xfId="1" applyNumberFormat="1" applyFont="1" applyFill="1" applyBorder="1" applyAlignment="1">
      <alignment horizontal="left" vertical="top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72" fontId="36" fillId="0" borderId="9" xfId="0" applyNumberFormat="1" applyFont="1" applyBorder="1" applyAlignment="1">
      <alignment horizontal="left" vertical="center" wrapText="1"/>
    </xf>
    <xf numFmtId="172" fontId="25" fillId="0" borderId="9" xfId="0" applyNumberFormat="1" applyFont="1" applyBorder="1" applyAlignment="1">
      <alignment horizontal="left" vertical="center" wrapText="1"/>
    </xf>
    <xf numFmtId="172" fontId="19" fillId="0" borderId="9" xfId="0" applyNumberFormat="1" applyFont="1" applyBorder="1" applyAlignment="1">
      <alignment horizontal="left" vertical="center" wrapText="1"/>
    </xf>
    <xf numFmtId="172" fontId="75" fillId="4" borderId="9" xfId="0" applyNumberFormat="1" applyFont="1" applyFill="1" applyBorder="1" applyAlignment="1">
      <alignment horizontal="left" vertical="center" wrapText="1"/>
    </xf>
    <xf numFmtId="172" fontId="75" fillId="4" borderId="9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36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34" fillId="4" borderId="9" xfId="0" applyFont="1" applyFill="1" applyBorder="1" applyAlignment="1">
      <alignment vertical="top" wrapText="1"/>
    </xf>
    <xf numFmtId="0" fontId="37" fillId="0" borderId="9" xfId="2" applyFont="1" applyBorder="1" applyAlignment="1">
      <alignment vertical="center" wrapText="1"/>
    </xf>
    <xf numFmtId="172" fontId="76" fillId="0" borderId="9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vertical="top" wrapText="1"/>
    </xf>
    <xf numFmtId="172" fontId="76" fillId="0" borderId="9" xfId="0" applyNumberFormat="1" applyFont="1" applyBorder="1" applyAlignment="1">
      <alignment horizontal="left" vertical="center" wrapText="1"/>
    </xf>
    <xf numFmtId="167" fontId="22" fillId="0" borderId="13" xfId="0" applyNumberFormat="1" applyFont="1" applyFill="1" applyBorder="1" applyAlignment="1">
      <alignment horizontal="center" vertical="center" wrapText="1"/>
    </xf>
    <xf numFmtId="0" fontId="34" fillId="4" borderId="2" xfId="1" applyNumberFormat="1" applyFont="1" applyFill="1" applyBorder="1" applyAlignment="1">
      <alignment horizontal="center" vertical="top"/>
    </xf>
    <xf numFmtId="0" fontId="34" fillId="2" borderId="1" xfId="0" applyFont="1" applyFill="1" applyBorder="1" applyAlignment="1">
      <alignment horizontal="center" vertical="center" wrapText="1"/>
    </xf>
    <xf numFmtId="167" fontId="34" fillId="0" borderId="16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7" fontId="7" fillId="0" borderId="19" xfId="0" applyNumberFormat="1" applyFont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167" fontId="34" fillId="0" borderId="20" xfId="0" applyNumberFormat="1" applyFont="1" applyBorder="1" applyAlignment="1">
      <alignment horizontal="center" vertical="center" wrapText="1"/>
    </xf>
    <xf numFmtId="164" fontId="19" fillId="34" borderId="57" xfId="1" applyNumberFormat="1" applyFont="1" applyFill="1" applyBorder="1" applyAlignment="1">
      <alignment horizontal="left" vertical="center" wrapText="1"/>
    </xf>
    <xf numFmtId="165" fontId="7" fillId="34" borderId="66" xfId="0" applyNumberFormat="1" applyFont="1" applyFill="1" applyBorder="1" applyAlignment="1">
      <alignment horizontal="center" vertical="center" wrapText="1"/>
    </xf>
    <xf numFmtId="165" fontId="7" fillId="34" borderId="57" xfId="0" applyNumberFormat="1" applyFont="1" applyFill="1" applyBorder="1" applyAlignment="1">
      <alignment horizontal="center" vertical="center" wrapText="1"/>
    </xf>
    <xf numFmtId="172" fontId="25" fillId="0" borderId="9" xfId="0" applyNumberFormat="1" applyFont="1" applyFill="1" applyBorder="1" applyAlignment="1">
      <alignment horizontal="center" vertical="center" wrapText="1"/>
    </xf>
    <xf numFmtId="172" fontId="19" fillId="0" borderId="9" xfId="0" applyNumberFormat="1" applyFont="1" applyFill="1" applyBorder="1" applyAlignment="1">
      <alignment horizontal="left" vertical="center" wrapText="1"/>
    </xf>
    <xf numFmtId="172" fontId="19" fillId="0" borderId="9" xfId="0" applyNumberFormat="1" applyFont="1" applyFill="1" applyBorder="1" applyAlignment="1">
      <alignment horizontal="center" vertical="center" wrapText="1"/>
    </xf>
    <xf numFmtId="167" fontId="22" fillId="38" borderId="9" xfId="0" applyNumberFormat="1" applyFont="1" applyFill="1" applyBorder="1" applyAlignment="1">
      <alignment horizontal="center" vertical="center" wrapText="1"/>
    </xf>
    <xf numFmtId="167" fontId="22" fillId="0" borderId="30" xfId="0" applyNumberFormat="1" applyFont="1" applyFill="1" applyBorder="1" applyAlignment="1">
      <alignment horizontal="center" vertical="center" wrapText="1"/>
    </xf>
    <xf numFmtId="165" fontId="10" fillId="0" borderId="9" xfId="3" applyNumberFormat="1" applyFont="1" applyBorder="1" applyAlignment="1">
      <alignment horizontal="center" vertical="center"/>
    </xf>
    <xf numFmtId="167" fontId="16" fillId="0" borderId="7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67" fontId="0" fillId="0" borderId="71" xfId="0" applyNumberFormat="1" applyBorder="1"/>
    <xf numFmtId="167" fontId="16" fillId="0" borderId="21" xfId="0" applyNumberFormat="1" applyFont="1" applyFill="1" applyBorder="1" applyAlignment="1">
      <alignment horizontal="center" vertical="center" wrapText="1"/>
    </xf>
    <xf numFmtId="167" fontId="10" fillId="0" borderId="10" xfId="0" applyNumberFormat="1" applyFont="1" applyFill="1" applyBorder="1" applyAlignment="1">
      <alignment horizontal="center" vertical="center" wrapText="1"/>
    </xf>
    <xf numFmtId="167" fontId="10" fillId="0" borderId="63" xfId="0" applyNumberFormat="1" applyFont="1" applyFill="1" applyBorder="1" applyAlignment="1">
      <alignment horizontal="center" vertical="center" wrapText="1"/>
    </xf>
    <xf numFmtId="167" fontId="5" fillId="0" borderId="72" xfId="0" applyNumberFormat="1" applyFont="1" applyBorder="1"/>
    <xf numFmtId="167" fontId="5" fillId="0" borderId="72" xfId="0" applyNumberFormat="1" applyFont="1" applyBorder="1" applyAlignment="1">
      <alignment horizontal="center" vertical="center"/>
    </xf>
    <xf numFmtId="167" fontId="0" fillId="0" borderId="72" xfId="0" applyNumberFormat="1" applyBorder="1"/>
    <xf numFmtId="165" fontId="10" fillId="0" borderId="4" xfId="0" applyNumberFormat="1" applyFont="1" applyFill="1" applyBorder="1" applyAlignment="1">
      <alignment horizontal="center" vertical="center" wrapText="1"/>
    </xf>
    <xf numFmtId="0" fontId="24" fillId="0" borderId="9" xfId="0" applyFont="1" applyBorder="1"/>
    <xf numFmtId="0" fontId="10" fillId="0" borderId="9" xfId="0" applyFont="1" applyBorder="1" applyAlignment="1">
      <alignment horizontal="center" vertical="center" wrapText="1"/>
    </xf>
    <xf numFmtId="172" fontId="25" fillId="0" borderId="9" xfId="0" applyNumberFormat="1" applyFont="1" applyFill="1" applyBorder="1" applyAlignment="1">
      <alignment vertical="center" wrapText="1"/>
    </xf>
    <xf numFmtId="172" fontId="76" fillId="0" borderId="9" xfId="0" applyNumberFormat="1" applyFont="1" applyFill="1" applyBorder="1" applyAlignment="1">
      <alignment horizontal="left" vertical="center" wrapText="1"/>
    </xf>
    <xf numFmtId="172" fontId="76" fillId="0" borderId="9" xfId="0" applyNumberFormat="1" applyFont="1" applyFill="1" applyBorder="1" applyAlignment="1">
      <alignment horizontal="center" vertical="center" wrapText="1"/>
    </xf>
    <xf numFmtId="167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8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NumberFormat="1" applyFont="1" applyAlignment="1">
      <alignment vertical="center"/>
    </xf>
    <xf numFmtId="171" fontId="10" fillId="0" borderId="9" xfId="100" applyNumberFormat="1" applyFont="1" applyFill="1" applyBorder="1" applyAlignment="1">
      <alignment horizontal="center" vertical="center"/>
    </xf>
    <xf numFmtId="171" fontId="83" fillId="0" borderId="9" xfId="0" applyNumberFormat="1" applyFont="1" applyFill="1" applyBorder="1" applyAlignment="1">
      <alignment horizontal="center" vertical="center" wrapText="1"/>
    </xf>
    <xf numFmtId="171" fontId="68" fillId="0" borderId="9" xfId="0" applyNumberFormat="1" applyFont="1" applyFill="1" applyBorder="1" applyAlignment="1">
      <alignment horizontal="center" vertical="center" wrapText="1"/>
    </xf>
    <xf numFmtId="171" fontId="83" fillId="0" borderId="21" xfId="0" applyNumberFormat="1" applyFont="1" applyFill="1" applyBorder="1" applyAlignment="1">
      <alignment horizontal="center" vertical="center" wrapText="1"/>
    </xf>
    <xf numFmtId="171" fontId="68" fillId="0" borderId="21" xfId="0" applyNumberFormat="1" applyFont="1" applyFill="1" applyBorder="1" applyAlignment="1">
      <alignment horizontal="center" vertical="center" wrapText="1"/>
    </xf>
    <xf numFmtId="171" fontId="10" fillId="0" borderId="21" xfId="0" applyNumberFormat="1" applyFont="1" applyFill="1" applyBorder="1" applyAlignment="1">
      <alignment horizontal="center" vertical="center" wrapText="1"/>
    </xf>
    <xf numFmtId="171" fontId="10" fillId="0" borderId="20" xfId="0" applyNumberFormat="1" applyFont="1" applyFill="1" applyBorder="1" applyAlignment="1">
      <alignment horizontal="center" vertical="center" wrapText="1"/>
    </xf>
    <xf numFmtId="0" fontId="84" fillId="0" borderId="0" xfId="0" applyFont="1"/>
    <xf numFmtId="0" fontId="4" fillId="0" borderId="0" xfId="0" applyFont="1"/>
    <xf numFmtId="0" fontId="4" fillId="0" borderId="0" xfId="0" applyNumberFormat="1" applyFont="1"/>
    <xf numFmtId="164" fontId="34" fillId="34" borderId="74" xfId="1" applyNumberFormat="1" applyFont="1" applyFill="1" applyBorder="1" applyAlignment="1">
      <alignment horizontal="left" vertical="top" wrapText="1"/>
    </xf>
    <xf numFmtId="167" fontId="22" fillId="38" borderId="10" xfId="0" applyNumberFormat="1" applyFont="1" applyFill="1" applyBorder="1" applyAlignment="1">
      <alignment horizontal="center" vertical="center" wrapText="1"/>
    </xf>
    <xf numFmtId="167" fontId="35" fillId="0" borderId="10" xfId="0" applyNumberFormat="1" applyFont="1" applyBorder="1" applyAlignment="1">
      <alignment horizontal="center" vertical="center"/>
    </xf>
    <xf numFmtId="167" fontId="24" fillId="0" borderId="25" xfId="0" applyNumberFormat="1" applyFont="1" applyBorder="1"/>
    <xf numFmtId="165" fontId="10" fillId="37" borderId="28" xfId="0" applyNumberFormat="1" applyFont="1" applyFill="1" applyBorder="1" applyAlignment="1">
      <alignment horizontal="center" vertical="center" wrapText="1"/>
    </xf>
    <xf numFmtId="0" fontId="10" fillId="37" borderId="23" xfId="0" applyFont="1" applyFill="1" applyBorder="1" applyAlignment="1">
      <alignment horizontal="center" vertical="center" textRotation="90" wrapText="1"/>
    </xf>
    <xf numFmtId="0" fontId="10" fillId="37" borderId="23" xfId="0" applyFont="1" applyFill="1" applyBorder="1" applyAlignment="1">
      <alignment horizontal="center" vertical="center" textRotation="90"/>
    </xf>
    <xf numFmtId="0" fontId="10" fillId="37" borderId="36" xfId="0" applyFont="1" applyFill="1" applyBorder="1" applyAlignment="1">
      <alignment horizontal="center" vertical="center" textRotation="90" wrapText="1"/>
    </xf>
    <xf numFmtId="167" fontId="22" fillId="0" borderId="17" xfId="0" applyNumberFormat="1" applyFont="1" applyFill="1" applyBorder="1" applyAlignment="1">
      <alignment horizontal="center" vertical="center" wrapText="1"/>
    </xf>
    <xf numFmtId="167" fontId="22" fillId="0" borderId="38" xfId="0" applyNumberFormat="1" applyFont="1" applyFill="1" applyBorder="1" applyAlignment="1">
      <alignment horizontal="center" vertical="center" wrapText="1"/>
    </xf>
    <xf numFmtId="167" fontId="22" fillId="38" borderId="5" xfId="0" applyNumberFormat="1" applyFont="1" applyFill="1" applyBorder="1" applyAlignment="1">
      <alignment horizontal="center" vertical="center" wrapText="1"/>
    </xf>
    <xf numFmtId="167" fontId="22" fillId="38" borderId="80" xfId="0" applyNumberFormat="1" applyFont="1" applyFill="1" applyBorder="1" applyAlignment="1">
      <alignment horizontal="center" vertical="center" wrapText="1"/>
    </xf>
    <xf numFmtId="167" fontId="10" fillId="0" borderId="5" xfId="3" applyNumberFormat="1" applyFont="1" applyFill="1" applyBorder="1" applyAlignment="1">
      <alignment horizontal="center"/>
    </xf>
    <xf numFmtId="167" fontId="10" fillId="0" borderId="90" xfId="0" applyNumberFormat="1" applyFont="1" applyFill="1" applyBorder="1" applyAlignment="1">
      <alignment horizontal="center" vertical="center" wrapText="1"/>
    </xf>
    <xf numFmtId="167" fontId="0" fillId="0" borderId="91" xfId="0" applyNumberFormat="1" applyBorder="1"/>
    <xf numFmtId="167" fontId="22" fillId="6" borderId="4" xfId="0" applyNumberFormat="1" applyFont="1" applyFill="1" applyBorder="1" applyAlignment="1">
      <alignment horizontal="center" vertical="center" wrapText="1"/>
    </xf>
    <xf numFmtId="167" fontId="30" fillId="0" borderId="21" xfId="1" applyNumberFormat="1" applyFont="1" applyFill="1" applyBorder="1" applyAlignment="1">
      <alignment horizontal="center" vertical="top"/>
    </xf>
    <xf numFmtId="167" fontId="22" fillId="7" borderId="5" xfId="0" applyNumberFormat="1" applyFont="1" applyFill="1" applyBorder="1" applyAlignment="1">
      <alignment horizontal="center" vertical="center" wrapText="1"/>
    </xf>
    <xf numFmtId="167" fontId="18" fillId="0" borderId="8" xfId="0" applyNumberFormat="1" applyFont="1" applyFill="1" applyBorder="1" applyAlignment="1">
      <alignment horizontal="center" vertical="center" wrapText="1"/>
    </xf>
    <xf numFmtId="167" fontId="22" fillId="7" borderId="4" xfId="0" applyNumberFormat="1" applyFont="1" applyFill="1" applyBorder="1" applyAlignment="1">
      <alignment horizontal="center" vertical="center" wrapText="1"/>
    </xf>
    <xf numFmtId="165" fontId="10" fillId="0" borderId="5" xfId="3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67" fontId="16" fillId="0" borderId="5" xfId="0" applyNumberFormat="1" applyFont="1" applyFill="1" applyBorder="1" applyAlignment="1">
      <alignment horizontal="center" vertical="center" wrapText="1"/>
    </xf>
    <xf numFmtId="165" fontId="10" fillId="35" borderId="79" xfId="0" applyNumberFormat="1" applyFont="1" applyFill="1" applyBorder="1" applyAlignment="1">
      <alignment horizontal="center" vertical="center" wrapText="1"/>
    </xf>
    <xf numFmtId="165" fontId="10" fillId="35" borderId="75" xfId="0" applyNumberFormat="1" applyFont="1" applyFill="1" applyBorder="1" applyAlignment="1">
      <alignment horizontal="center" vertical="center" textRotation="90" wrapText="1"/>
    </xf>
    <xf numFmtId="165" fontId="10" fillId="35" borderId="75" xfId="0" applyNumberFormat="1" applyFont="1" applyFill="1" applyBorder="1" applyAlignment="1">
      <alignment horizontal="center" vertical="center" textRotation="90"/>
    </xf>
    <xf numFmtId="165" fontId="10" fillId="35" borderId="77" xfId="0" applyNumberFormat="1" applyFont="1" applyFill="1" applyBorder="1" applyAlignment="1">
      <alignment horizontal="center" vertical="center" textRotation="90" wrapText="1"/>
    </xf>
    <xf numFmtId="167" fontId="4" fillId="0" borderId="72" xfId="0" applyNumberFormat="1" applyFont="1" applyBorder="1" applyAlignment="1">
      <alignment horizontal="center" vertical="center"/>
    </xf>
    <xf numFmtId="167" fontId="4" fillId="0" borderId="72" xfId="0" applyNumberFormat="1" applyFont="1" applyBorder="1"/>
    <xf numFmtId="167" fontId="4" fillId="0" borderId="71" xfId="0" applyNumberFormat="1" applyFont="1" applyBorder="1"/>
    <xf numFmtId="167" fontId="68" fillId="0" borderId="21" xfId="0" applyNumberFormat="1" applyFont="1" applyFill="1" applyBorder="1" applyAlignment="1">
      <alignment horizontal="center" vertical="center" wrapText="1"/>
    </xf>
    <xf numFmtId="167" fontId="10" fillId="0" borderId="20" xfId="0" applyNumberFormat="1" applyFont="1" applyFill="1" applyBorder="1" applyAlignment="1">
      <alignment horizontal="center" vertical="center" wrapText="1"/>
    </xf>
    <xf numFmtId="165" fontId="10" fillId="38" borderId="63" xfId="0" applyNumberFormat="1" applyFont="1" applyFill="1" applyBorder="1" applyAlignment="1">
      <alignment horizontal="center" vertical="center" wrapText="1"/>
    </xf>
    <xf numFmtId="0" fontId="10" fillId="38" borderId="72" xfId="0" applyFont="1" applyFill="1" applyBorder="1" applyAlignment="1">
      <alignment horizontal="center" vertical="center" textRotation="90" wrapText="1"/>
    </xf>
    <xf numFmtId="0" fontId="10" fillId="38" borderId="72" xfId="0" applyFont="1" applyFill="1" applyBorder="1" applyAlignment="1">
      <alignment horizontal="center" vertical="center" textRotation="90"/>
    </xf>
    <xf numFmtId="0" fontId="10" fillId="38" borderId="71" xfId="0" applyFont="1" applyFill="1" applyBorder="1" applyAlignment="1">
      <alignment horizontal="center" vertical="center" textRotation="90" wrapText="1"/>
    </xf>
    <xf numFmtId="164" fontId="19" fillId="34" borderId="74" xfId="1" applyNumberFormat="1" applyFont="1" applyFill="1" applyBorder="1" applyAlignment="1">
      <alignment horizontal="left" vertical="center" wrapText="1"/>
    </xf>
    <xf numFmtId="164" fontId="34" fillId="4" borderId="92" xfId="1" applyNumberFormat="1" applyFont="1" applyFill="1" applyBorder="1" applyAlignment="1">
      <alignment horizontal="left" vertical="top" wrapText="1"/>
    </xf>
    <xf numFmtId="164" fontId="34" fillId="0" borderId="69" xfId="1" applyNumberFormat="1" applyFont="1" applyFill="1" applyBorder="1" applyAlignment="1">
      <alignment horizontal="left" vertical="top" wrapText="1"/>
    </xf>
    <xf numFmtId="167" fontId="10" fillId="0" borderId="10" xfId="1" applyNumberFormat="1" applyFont="1" applyFill="1" applyBorder="1" applyAlignment="1">
      <alignment horizontal="center" vertical="center" wrapText="1"/>
    </xf>
    <xf numFmtId="167" fontId="10" fillId="0" borderId="4" xfId="1" applyNumberFormat="1" applyFont="1" applyFill="1" applyBorder="1" applyAlignment="1">
      <alignment horizontal="center" vertical="center" wrapText="1"/>
    </xf>
    <xf numFmtId="167" fontId="10" fillId="0" borderId="19" xfId="1" applyNumberFormat="1" applyFont="1" applyFill="1" applyBorder="1" applyAlignment="1">
      <alignment horizontal="center" vertical="center" wrapText="1"/>
    </xf>
    <xf numFmtId="167" fontId="10" fillId="0" borderId="7" xfId="1" applyNumberFormat="1" applyFont="1" applyFill="1" applyBorder="1" applyAlignment="1">
      <alignment horizontal="center" vertical="center" wrapText="1"/>
    </xf>
    <xf numFmtId="167" fontId="10" fillId="0" borderId="21" xfId="1" applyNumberFormat="1" applyFont="1" applyFill="1" applyBorder="1" applyAlignment="1">
      <alignment horizontal="center" vertical="center" wrapText="1"/>
    </xf>
    <xf numFmtId="167" fontId="10" fillId="0" borderId="20" xfId="1" applyNumberFormat="1" applyFont="1" applyFill="1" applyBorder="1" applyAlignment="1">
      <alignment horizontal="center" vertical="center" wrapText="1"/>
    </xf>
    <xf numFmtId="167" fontId="10" fillId="0" borderId="5" xfId="1" applyNumberFormat="1" applyFont="1" applyFill="1" applyBorder="1" applyAlignment="1">
      <alignment horizontal="center" vertical="center" wrapText="1"/>
    </xf>
    <xf numFmtId="167" fontId="10" fillId="0" borderId="25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167" fontId="10" fillId="0" borderId="16" xfId="1" applyNumberFormat="1" applyFont="1" applyFill="1" applyBorder="1" applyAlignment="1">
      <alignment horizontal="center" vertical="center" wrapText="1"/>
    </xf>
    <xf numFmtId="167" fontId="10" fillId="0" borderId="17" xfId="1" applyNumberFormat="1" applyFont="1" applyFill="1" applyBorder="1" applyAlignment="1">
      <alignment horizontal="center" vertical="center" wrapText="1"/>
    </xf>
    <xf numFmtId="167" fontId="19" fillId="3" borderId="34" xfId="1" applyNumberFormat="1" applyFont="1" applyFill="1" applyBorder="1" applyAlignment="1">
      <alignment horizontal="center" vertical="center" wrapText="1"/>
    </xf>
    <xf numFmtId="167" fontId="19" fillId="3" borderId="31" xfId="1" applyNumberFormat="1" applyFont="1" applyFill="1" applyBorder="1" applyAlignment="1">
      <alignment horizontal="center" vertical="center" wrapText="1"/>
    </xf>
    <xf numFmtId="167" fontId="19" fillId="3" borderId="67" xfId="1" applyNumberFormat="1" applyFont="1" applyFill="1" applyBorder="1" applyAlignment="1">
      <alignment horizontal="center" vertical="center" wrapText="1"/>
    </xf>
    <xf numFmtId="167" fontId="19" fillId="3" borderId="35" xfId="1" applyNumberFormat="1" applyFont="1" applyFill="1" applyBorder="1" applyAlignment="1">
      <alignment horizontal="center" vertical="center" wrapText="1"/>
    </xf>
    <xf numFmtId="167" fontId="19" fillId="3" borderId="66" xfId="1" applyNumberFormat="1" applyFont="1" applyFill="1" applyBorder="1" applyAlignment="1">
      <alignment horizontal="center" vertical="center" wrapText="1"/>
    </xf>
    <xf numFmtId="169" fontId="34" fillId="4" borderId="77" xfId="1" applyNumberFormat="1" applyFont="1" applyFill="1" applyBorder="1" applyAlignment="1">
      <alignment horizontal="center" vertical="top"/>
    </xf>
    <xf numFmtId="164" fontId="25" fillId="0" borderId="92" xfId="1" applyNumberFormat="1" applyFont="1" applyFill="1" applyBorder="1" applyAlignment="1">
      <alignment horizontal="left" vertical="top" wrapText="1"/>
    </xf>
    <xf numFmtId="167" fontId="10" fillId="0" borderId="79" xfId="1" applyNumberFormat="1" applyFont="1" applyFill="1" applyBorder="1" applyAlignment="1">
      <alignment horizontal="center" vertical="center" wrapText="1"/>
    </xf>
    <xf numFmtId="167" fontId="10" fillId="0" borderId="75" xfId="1" applyNumberFormat="1" applyFont="1" applyFill="1" applyBorder="1" applyAlignment="1">
      <alignment horizontal="center" vertical="center" wrapText="1"/>
    </xf>
    <xf numFmtId="167" fontId="10" fillId="0" borderId="83" xfId="1" applyNumberFormat="1" applyFont="1" applyFill="1" applyBorder="1" applyAlignment="1">
      <alignment horizontal="center" vertical="center" wrapText="1"/>
    </xf>
    <xf numFmtId="167" fontId="10" fillId="0" borderId="77" xfId="1" applyNumberFormat="1" applyFont="1" applyFill="1" applyBorder="1" applyAlignment="1">
      <alignment horizontal="center" vertical="center" wrapText="1"/>
    </xf>
    <xf numFmtId="167" fontId="10" fillId="0" borderId="84" xfId="1" applyNumberFormat="1" applyFont="1" applyFill="1" applyBorder="1" applyAlignment="1">
      <alignment horizontal="center" vertical="center" wrapText="1"/>
    </xf>
    <xf numFmtId="167" fontId="10" fillId="0" borderId="27" xfId="1" applyNumberFormat="1" applyFont="1" applyFill="1" applyBorder="1" applyAlignment="1">
      <alignment horizontal="center" vertical="center" wrapText="1"/>
    </xf>
    <xf numFmtId="167" fontId="10" fillId="0" borderId="13" xfId="1" applyNumberFormat="1" applyFont="1" applyFill="1" applyBorder="1" applyAlignment="1">
      <alignment horizontal="center" vertical="center" wrapText="1"/>
    </xf>
    <xf numFmtId="167" fontId="10" fillId="0" borderId="62" xfId="1" applyNumberFormat="1" applyFont="1" applyFill="1" applyBorder="1" applyAlignment="1">
      <alignment horizontal="center" vertical="center" wrapText="1"/>
    </xf>
    <xf numFmtId="167" fontId="10" fillId="0" borderId="30" xfId="1" applyNumberFormat="1" applyFont="1" applyFill="1" applyBorder="1" applyAlignment="1">
      <alignment horizontal="center" vertical="center" wrapText="1"/>
    </xf>
    <xf numFmtId="167" fontId="10" fillId="0" borderId="38" xfId="1" applyNumberFormat="1" applyFont="1" applyFill="1" applyBorder="1" applyAlignment="1">
      <alignment horizontal="center" vertical="center" wrapText="1"/>
    </xf>
    <xf numFmtId="1" fontId="7" fillId="34" borderId="34" xfId="1" applyNumberFormat="1" applyFont="1" applyFill="1" applyBorder="1" applyAlignment="1">
      <alignment horizontal="center" vertical="top"/>
    </xf>
    <xf numFmtId="169" fontId="19" fillId="34" borderId="67" xfId="1" applyNumberFormat="1" applyFont="1" applyFill="1" applyBorder="1" applyAlignment="1">
      <alignment horizontal="center" vertical="top"/>
    </xf>
    <xf numFmtId="164" fontId="19" fillId="34" borderId="57" xfId="1" applyNumberFormat="1" applyFont="1" applyFill="1" applyBorder="1" applyAlignment="1">
      <alignment horizontal="left" vertical="top" wrapText="1"/>
    </xf>
    <xf numFmtId="167" fontId="22" fillId="34" borderId="34" xfId="1" applyNumberFormat="1" applyFont="1" applyFill="1" applyBorder="1" applyAlignment="1">
      <alignment horizontal="center" vertical="top" wrapText="1"/>
    </xf>
    <xf numFmtId="167" fontId="22" fillId="34" borderId="31" xfId="1" applyNumberFormat="1" applyFont="1" applyFill="1" applyBorder="1" applyAlignment="1">
      <alignment horizontal="center" vertical="top" wrapText="1"/>
    </xf>
    <xf numFmtId="167" fontId="22" fillId="34" borderId="67" xfId="1" applyNumberFormat="1" applyFont="1" applyFill="1" applyBorder="1" applyAlignment="1">
      <alignment horizontal="center" vertical="top" wrapText="1"/>
    </xf>
    <xf numFmtId="167" fontId="22" fillId="34" borderId="35" xfId="1" applyNumberFormat="1" applyFont="1" applyFill="1" applyBorder="1" applyAlignment="1">
      <alignment horizontal="center" vertical="top" wrapText="1"/>
    </xf>
    <xf numFmtId="167" fontId="22" fillId="34" borderId="66" xfId="1" applyNumberFormat="1" applyFont="1" applyFill="1" applyBorder="1" applyAlignment="1">
      <alignment horizontal="center" vertical="top" wrapText="1"/>
    </xf>
    <xf numFmtId="1" fontId="19" fillId="34" borderId="27" xfId="1" applyNumberFormat="1" applyFont="1" applyFill="1" applyBorder="1" applyAlignment="1">
      <alignment horizontal="center" vertical="top"/>
    </xf>
    <xf numFmtId="169" fontId="19" fillId="34" borderId="38" xfId="1" applyNumberFormat="1" applyFont="1" applyFill="1" applyBorder="1" applyAlignment="1">
      <alignment horizontal="center" vertical="top"/>
    </xf>
    <xf numFmtId="164" fontId="19" fillId="34" borderId="74" xfId="1" applyNumberFormat="1" applyFont="1" applyFill="1" applyBorder="1" applyAlignment="1">
      <alignment horizontal="left" vertical="top" wrapText="1"/>
    </xf>
    <xf numFmtId="167" fontId="22" fillId="34" borderId="1" xfId="1" applyNumberFormat="1" applyFont="1" applyFill="1" applyBorder="1" applyAlignment="1">
      <alignment horizontal="center" vertical="top" wrapText="1"/>
    </xf>
    <xf numFmtId="167" fontId="22" fillId="34" borderId="16" xfId="1" applyNumberFormat="1" applyFont="1" applyFill="1" applyBorder="1" applyAlignment="1">
      <alignment horizontal="center" vertical="top" wrapText="1"/>
    </xf>
    <xf numFmtId="167" fontId="22" fillId="34" borderId="2" xfId="1" applyNumberFormat="1" applyFont="1" applyFill="1" applyBorder="1" applyAlignment="1">
      <alignment horizontal="center" vertical="top" wrapText="1"/>
    </xf>
    <xf numFmtId="167" fontId="22" fillId="34" borderId="17" xfId="1" applyNumberFormat="1" applyFont="1" applyFill="1" applyBorder="1" applyAlignment="1">
      <alignment horizontal="center" vertical="top" wrapText="1"/>
    </xf>
    <xf numFmtId="167" fontId="22" fillId="34" borderId="30" xfId="1" applyNumberFormat="1" applyFont="1" applyFill="1" applyBorder="1" applyAlignment="1">
      <alignment horizontal="center" vertical="top" wrapText="1"/>
    </xf>
    <xf numFmtId="167" fontId="22" fillId="34" borderId="13" xfId="1" applyNumberFormat="1" applyFont="1" applyFill="1" applyBorder="1" applyAlignment="1">
      <alignment horizontal="center" vertical="top" wrapText="1"/>
    </xf>
    <xf numFmtId="167" fontId="22" fillId="34" borderId="38" xfId="1" applyNumberFormat="1" applyFont="1" applyFill="1" applyBorder="1" applyAlignment="1">
      <alignment horizontal="center" vertical="top" wrapText="1"/>
    </xf>
    <xf numFmtId="164" fontId="25" fillId="4" borderId="32" xfId="1" applyNumberFormat="1" applyFont="1" applyFill="1" applyBorder="1" applyAlignment="1">
      <alignment horizontal="left" vertical="top" wrapText="1"/>
    </xf>
    <xf numFmtId="164" fontId="25" fillId="4" borderId="82" xfId="1" applyNumberFormat="1" applyFont="1" applyFill="1" applyBorder="1" applyAlignment="1">
      <alignment horizontal="left" vertical="top" wrapText="1"/>
    </xf>
    <xf numFmtId="0" fontId="34" fillId="4" borderId="83" xfId="1" applyNumberFormat="1" applyFont="1" applyFill="1" applyBorder="1" applyAlignment="1">
      <alignment horizontal="center" vertical="top"/>
    </xf>
    <xf numFmtId="1" fontId="34" fillId="0" borderId="28" xfId="1" applyNumberFormat="1" applyFont="1" applyFill="1" applyBorder="1" applyAlignment="1">
      <alignment horizontal="center" vertical="top"/>
    </xf>
    <xf numFmtId="0" fontId="34" fillId="0" borderId="17" xfId="1" applyNumberFormat="1" applyFont="1" applyFill="1" applyBorder="1" applyAlignment="1">
      <alignment horizontal="center" vertical="top"/>
    </xf>
    <xf numFmtId="0" fontId="34" fillId="0" borderId="19" xfId="1" applyNumberFormat="1" applyFont="1" applyFill="1" applyBorder="1" applyAlignment="1">
      <alignment horizontal="center" vertical="top"/>
    </xf>
    <xf numFmtId="1" fontId="34" fillId="0" borderId="63" xfId="1" applyNumberFormat="1" applyFont="1" applyFill="1" applyBorder="1" applyAlignment="1">
      <alignment horizontal="center" vertical="top"/>
    </xf>
    <xf numFmtId="0" fontId="34" fillId="0" borderId="20" xfId="1" applyNumberFormat="1" applyFont="1" applyFill="1" applyBorder="1" applyAlignment="1">
      <alignment horizontal="center" vertical="top"/>
    </xf>
    <xf numFmtId="165" fontId="7" fillId="34" borderId="79" xfId="0" applyNumberFormat="1" applyFont="1" applyFill="1" applyBorder="1" applyAlignment="1">
      <alignment horizontal="center" vertical="center" wrapText="1"/>
    </xf>
    <xf numFmtId="165" fontId="7" fillId="34" borderId="75" xfId="0" applyNumberFormat="1" applyFont="1" applyFill="1" applyBorder="1" applyAlignment="1">
      <alignment horizontal="center" vertical="center" wrapText="1"/>
    </xf>
    <xf numFmtId="165" fontId="7" fillId="34" borderId="77" xfId="0" applyNumberFormat="1" applyFont="1" applyFill="1" applyBorder="1" applyAlignment="1">
      <alignment horizontal="center" vertical="center" wrapText="1"/>
    </xf>
    <xf numFmtId="165" fontId="7" fillId="34" borderId="29" xfId="0" applyNumberFormat="1" applyFont="1" applyFill="1" applyBorder="1" applyAlignment="1">
      <alignment vertical="center"/>
    </xf>
    <xf numFmtId="165" fontId="7" fillId="34" borderId="12" xfId="0" applyNumberFormat="1" applyFont="1" applyFill="1" applyBorder="1" applyAlignment="1">
      <alignment vertical="center"/>
    </xf>
    <xf numFmtId="165" fontId="7" fillId="34" borderId="70" xfId="0" applyNumberFormat="1" applyFont="1" applyFill="1" applyBorder="1" applyAlignment="1">
      <alignment vertical="center"/>
    </xf>
    <xf numFmtId="165" fontId="7" fillId="34" borderId="29" xfId="0" applyNumberFormat="1" applyFont="1" applyFill="1" applyBorder="1" applyAlignment="1">
      <alignment horizontal="center" vertical="center" wrapText="1"/>
    </xf>
    <xf numFmtId="165" fontId="7" fillId="34" borderId="12" xfId="0" applyNumberFormat="1" applyFont="1" applyFill="1" applyBorder="1" applyAlignment="1">
      <alignment horizontal="center" vertical="center" wrapText="1"/>
    </xf>
    <xf numFmtId="165" fontId="7" fillId="34" borderId="70" xfId="0" applyNumberFormat="1" applyFont="1" applyFill="1" applyBorder="1" applyAlignment="1">
      <alignment horizontal="center" vertical="center" wrapText="1"/>
    </xf>
    <xf numFmtId="167" fontId="10" fillId="0" borderId="34" xfId="1" applyNumberFormat="1" applyFont="1" applyFill="1" applyBorder="1" applyAlignment="1">
      <alignment horizontal="center" vertical="center" wrapText="1"/>
    </xf>
    <xf numFmtId="167" fontId="10" fillId="0" borderId="31" xfId="1" applyNumberFormat="1" applyFont="1" applyFill="1" applyBorder="1" applyAlignment="1">
      <alignment horizontal="center" vertical="center" wrapText="1"/>
    </xf>
    <xf numFmtId="167" fontId="10" fillId="0" borderId="35" xfId="1" applyNumberFormat="1" applyFont="1" applyFill="1" applyBorder="1" applyAlignment="1">
      <alignment horizontal="center" vertical="center" wrapText="1"/>
    </xf>
    <xf numFmtId="165" fontId="7" fillId="34" borderId="41" xfId="0" applyNumberFormat="1" applyFont="1" applyFill="1" applyBorder="1" applyAlignment="1">
      <alignment horizontal="center" vertical="center"/>
    </xf>
    <xf numFmtId="165" fontId="7" fillId="34" borderId="12" xfId="0" applyNumberFormat="1" applyFont="1" applyFill="1" applyBorder="1" applyAlignment="1">
      <alignment horizontal="center" vertical="center"/>
    </xf>
    <xf numFmtId="165" fontId="7" fillId="34" borderId="42" xfId="0" applyNumberFormat="1" applyFont="1" applyFill="1" applyBorder="1" applyAlignment="1">
      <alignment horizontal="center" vertical="center"/>
    </xf>
    <xf numFmtId="165" fontId="7" fillId="34" borderId="0" xfId="0" applyNumberFormat="1" applyFont="1" applyFill="1" applyBorder="1" applyAlignment="1">
      <alignment horizontal="center" vertical="center"/>
    </xf>
    <xf numFmtId="165" fontId="7" fillId="34" borderId="89" xfId="0" applyNumberFormat="1" applyFont="1" applyFill="1" applyBorder="1" applyAlignment="1">
      <alignment horizontal="center" vertical="center"/>
    </xf>
    <xf numFmtId="167" fontId="10" fillId="0" borderId="66" xfId="1" applyNumberFormat="1" applyFont="1" applyFill="1" applyBorder="1" applyAlignment="1">
      <alignment horizontal="center" vertical="center" wrapText="1"/>
    </xf>
    <xf numFmtId="167" fontId="10" fillId="0" borderId="67" xfId="1" applyNumberFormat="1" applyFont="1" applyFill="1" applyBorder="1" applyAlignment="1">
      <alignment horizontal="center" vertical="center" wrapText="1"/>
    </xf>
    <xf numFmtId="1" fontId="7" fillId="34" borderId="28" xfId="1" applyNumberFormat="1" applyFont="1" applyFill="1" applyBorder="1" applyAlignment="1">
      <alignment horizontal="center" vertical="center"/>
    </xf>
    <xf numFmtId="169" fontId="19" fillId="34" borderId="36" xfId="1" applyNumberFormat="1" applyFont="1" applyFill="1" applyBorder="1" applyAlignment="1">
      <alignment horizontal="center" vertical="center"/>
    </xf>
    <xf numFmtId="164" fontId="19" fillId="34" borderId="41" xfId="1" applyNumberFormat="1" applyFont="1" applyFill="1" applyBorder="1" applyAlignment="1">
      <alignment horizontal="left" vertical="center" wrapText="1"/>
    </xf>
    <xf numFmtId="1" fontId="34" fillId="4" borderId="34" xfId="1" applyNumberFormat="1" applyFont="1" applyFill="1" applyBorder="1" applyAlignment="1">
      <alignment horizontal="center" vertical="top"/>
    </xf>
    <xf numFmtId="0" fontId="34" fillId="4" borderId="67" xfId="1" applyNumberFormat="1" applyFont="1" applyFill="1" applyBorder="1" applyAlignment="1">
      <alignment horizontal="center" vertical="center"/>
    </xf>
    <xf numFmtId="164" fontId="34" fillId="4" borderId="44" xfId="1" applyNumberFormat="1" applyFont="1" applyFill="1" applyBorder="1" applyAlignment="1">
      <alignment horizontal="left" vertical="center" wrapText="1"/>
    </xf>
    <xf numFmtId="1" fontId="7" fillId="34" borderId="63" xfId="1" applyNumberFormat="1" applyFont="1" applyFill="1" applyBorder="1" applyAlignment="1">
      <alignment horizontal="center" vertical="center"/>
    </xf>
    <xf numFmtId="169" fontId="19" fillId="34" borderId="71" xfId="1" applyNumberFormat="1" applyFont="1" applyFill="1" applyBorder="1" applyAlignment="1">
      <alignment horizontal="center" vertical="center"/>
    </xf>
    <xf numFmtId="167" fontId="10" fillId="0" borderId="24" xfId="1" applyNumberFormat="1" applyFont="1" applyFill="1" applyBorder="1" applyAlignment="1">
      <alignment horizontal="center" vertical="center" wrapText="1"/>
    </xf>
    <xf numFmtId="167" fontId="25" fillId="0" borderId="68" xfId="1" applyNumberFormat="1" applyFont="1" applyFill="1" applyBorder="1" applyAlignment="1">
      <alignment horizontal="center" vertical="top"/>
    </xf>
    <xf numFmtId="167" fontId="19" fillId="33" borderId="68" xfId="1" applyNumberFormat="1" applyFont="1" applyFill="1" applyBorder="1" applyAlignment="1">
      <alignment horizontal="center" vertical="top"/>
    </xf>
    <xf numFmtId="167" fontId="25" fillId="0" borderId="7" xfId="1" applyNumberFormat="1" applyFont="1" applyFill="1" applyBorder="1" applyAlignment="1">
      <alignment horizontal="center" vertical="top"/>
    </xf>
    <xf numFmtId="167" fontId="25" fillId="0" borderId="21" xfId="1" applyNumberFormat="1" applyFont="1" applyFill="1" applyBorder="1" applyAlignment="1">
      <alignment horizontal="center" vertical="top"/>
    </xf>
    <xf numFmtId="167" fontId="19" fillId="32" borderId="39" xfId="1" applyNumberFormat="1" applyFont="1" applyFill="1" applyBorder="1" applyAlignment="1">
      <alignment horizontal="center" vertical="center"/>
    </xf>
    <xf numFmtId="167" fontId="19" fillId="0" borderId="39" xfId="1" applyNumberFormat="1" applyFont="1" applyFill="1" applyBorder="1" applyAlignment="1">
      <alignment horizontal="center" vertical="top"/>
    </xf>
    <xf numFmtId="167" fontId="25" fillId="4" borderId="39" xfId="1" applyNumberFormat="1" applyFont="1" applyFill="1" applyBorder="1" applyAlignment="1">
      <alignment horizontal="center" vertical="top"/>
    </xf>
    <xf numFmtId="167" fontId="25" fillId="4" borderId="39" xfId="1" applyNumberFormat="1" applyFont="1" applyFill="1" applyBorder="1" applyAlignment="1">
      <alignment horizontal="center" vertical="center"/>
    </xf>
    <xf numFmtId="167" fontId="25" fillId="4" borderId="7" xfId="1" applyNumberFormat="1" applyFont="1" applyFill="1" applyBorder="1" applyAlignment="1">
      <alignment horizontal="center" vertical="top"/>
    </xf>
    <xf numFmtId="49" fontId="19" fillId="4" borderId="13" xfId="1" applyNumberFormat="1" applyFont="1" applyFill="1" applyBorder="1" applyAlignment="1">
      <alignment horizontal="center" vertical="center"/>
    </xf>
    <xf numFmtId="49" fontId="19" fillId="4" borderId="38" xfId="1" applyNumberFormat="1" applyFont="1" applyFill="1" applyBorder="1" applyAlignment="1">
      <alignment horizontal="center" vertical="center"/>
    </xf>
    <xf numFmtId="49" fontId="19" fillId="4" borderId="27" xfId="1" applyNumberFormat="1" applyFont="1" applyFill="1" applyBorder="1" applyAlignment="1">
      <alignment horizontal="center" vertical="center"/>
    </xf>
    <xf numFmtId="49" fontId="19" fillId="4" borderId="62" xfId="1" applyNumberFormat="1" applyFont="1" applyFill="1" applyBorder="1" applyAlignment="1">
      <alignment horizontal="center" vertical="center"/>
    </xf>
    <xf numFmtId="49" fontId="19" fillId="4" borderId="1" xfId="1" applyNumberFormat="1" applyFont="1" applyFill="1" applyBorder="1" applyAlignment="1">
      <alignment horizontal="center" vertical="center"/>
    </xf>
    <xf numFmtId="49" fontId="19" fillId="4" borderId="16" xfId="1" applyNumberFormat="1" applyFont="1" applyFill="1" applyBorder="1" applyAlignment="1">
      <alignment horizontal="center" vertical="center"/>
    </xf>
    <xf numFmtId="49" fontId="19" fillId="4" borderId="17" xfId="1" applyNumberFormat="1" applyFont="1" applyFill="1" applyBorder="1" applyAlignment="1">
      <alignment horizontal="center" vertical="center"/>
    </xf>
    <xf numFmtId="167" fontId="25" fillId="0" borderId="8" xfId="1" applyNumberFormat="1" applyFont="1" applyFill="1" applyBorder="1" applyAlignment="1">
      <alignment horizontal="center" vertical="top"/>
    </xf>
    <xf numFmtId="0" fontId="34" fillId="5" borderId="9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vertical="top" wrapText="1"/>
    </xf>
    <xf numFmtId="167" fontId="10" fillId="0" borderId="33" xfId="1" applyNumberFormat="1" applyFont="1" applyFill="1" applyBorder="1" applyAlignment="1">
      <alignment horizontal="left" vertical="top" wrapText="1"/>
    </xf>
    <xf numFmtId="167" fontId="10" fillId="0" borderId="82" xfId="1" applyNumberFormat="1" applyFont="1" applyFill="1" applyBorder="1" applyAlignment="1">
      <alignment horizontal="left" vertical="top" wrapText="1"/>
    </xf>
    <xf numFmtId="167" fontId="41" fillId="0" borderId="0" xfId="0" applyNumberFormat="1" applyFont="1" applyAlignment="1">
      <alignment horizontal="center" vertical="top"/>
    </xf>
    <xf numFmtId="167" fontId="25" fillId="0" borderId="19" xfId="1" applyNumberFormat="1" applyFont="1" applyFill="1" applyBorder="1" applyAlignment="1">
      <alignment horizontal="center" vertical="center"/>
    </xf>
    <xf numFmtId="167" fontId="25" fillId="0" borderId="39" xfId="1" applyNumberFormat="1" applyFont="1" applyFill="1" applyBorder="1" applyAlignment="1">
      <alignment horizontal="center" vertical="center"/>
    </xf>
    <xf numFmtId="167" fontId="25" fillId="0" borderId="5" xfId="1" applyNumberFormat="1" applyFont="1" applyFill="1" applyBorder="1" applyAlignment="1">
      <alignment horizontal="center" vertical="center"/>
    </xf>
    <xf numFmtId="167" fontId="25" fillId="0" borderId="20" xfId="1" applyNumberFormat="1" applyFont="1" applyFill="1" applyBorder="1" applyAlignment="1">
      <alignment horizontal="center" vertical="top"/>
    </xf>
    <xf numFmtId="167" fontId="41" fillId="0" borderId="0" xfId="0" applyNumberFormat="1" applyFont="1"/>
    <xf numFmtId="167" fontId="34" fillId="0" borderId="17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0" fontId="10" fillId="0" borderId="33" xfId="0" applyFont="1" applyFill="1" applyBorder="1"/>
    <xf numFmtId="0" fontId="10" fillId="0" borderId="33" xfId="0" applyFont="1" applyBorder="1" applyAlignment="1">
      <alignment horizontal="left" vertical="top" wrapText="1"/>
    </xf>
    <xf numFmtId="0" fontId="10" fillId="0" borderId="61" xfId="0" applyFont="1" applyBorder="1"/>
    <xf numFmtId="167" fontId="25" fillId="0" borderId="9" xfId="1" applyNumberFormat="1" applyFont="1" applyFill="1" applyBorder="1" applyAlignment="1">
      <alignment horizontal="center" vertical="center"/>
    </xf>
    <xf numFmtId="167" fontId="25" fillId="0" borderId="4" xfId="1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top" wrapText="1"/>
    </xf>
    <xf numFmtId="167" fontId="22" fillId="0" borderId="33" xfId="1" applyNumberFormat="1" applyFont="1" applyFill="1" applyBorder="1" applyAlignment="1">
      <alignment horizontal="left" vertical="top" wrapText="1"/>
    </xf>
    <xf numFmtId="167" fontId="10" fillId="33" borderId="61" xfId="0" applyNumberFormat="1" applyFont="1" applyFill="1" applyBorder="1" applyAlignment="1">
      <alignment vertical="top"/>
    </xf>
    <xf numFmtId="0" fontId="40" fillId="0" borderId="0" xfId="0" applyFont="1" applyFill="1" applyAlignment="1">
      <alignment vertical="top"/>
    </xf>
    <xf numFmtId="0" fontId="40" fillId="33" borderId="0" xfId="0" applyFont="1" applyFill="1" applyAlignment="1">
      <alignment vertical="top"/>
    </xf>
    <xf numFmtId="0" fontId="10" fillId="33" borderId="33" xfId="0" applyFont="1" applyFill="1" applyBorder="1" applyAlignment="1">
      <alignment vertical="top"/>
    </xf>
    <xf numFmtId="0" fontId="10" fillId="33" borderId="61" xfId="0" applyFont="1" applyFill="1" applyBorder="1" applyAlignment="1">
      <alignment vertical="top"/>
    </xf>
    <xf numFmtId="0" fontId="40" fillId="0" borderId="0" xfId="0" applyFont="1" applyAlignment="1"/>
    <xf numFmtId="1" fontId="19" fillId="33" borderId="79" xfId="1" applyNumberFormat="1" applyFont="1" applyFill="1" applyBorder="1" applyAlignment="1">
      <alignment vertical="top"/>
    </xf>
    <xf numFmtId="1" fontId="19" fillId="33" borderId="29" xfId="1" applyNumberFormat="1" applyFont="1" applyFill="1" applyBorder="1" applyAlignment="1">
      <alignment vertical="top"/>
    </xf>
    <xf numFmtId="1" fontId="19" fillId="33" borderId="27" xfId="1" applyNumberFormat="1" applyFont="1" applyFill="1" applyBorder="1" applyAlignment="1">
      <alignment vertical="top"/>
    </xf>
    <xf numFmtId="1" fontId="34" fillId="4" borderId="29" xfId="1" applyNumberFormat="1" applyFont="1" applyFill="1" applyBorder="1" applyAlignment="1">
      <alignment horizontal="center" vertical="top"/>
    </xf>
    <xf numFmtId="164" fontId="25" fillId="4" borderId="10" xfId="1" applyNumberFormat="1" applyFont="1" applyFill="1" applyBorder="1" applyAlignment="1">
      <alignment horizontal="center" vertical="top"/>
    </xf>
    <xf numFmtId="167" fontId="10" fillId="0" borderId="39" xfId="1" applyNumberFormat="1" applyFont="1" applyFill="1" applyBorder="1" applyAlignment="1">
      <alignment horizontal="center" vertical="center" wrapText="1"/>
    </xf>
    <xf numFmtId="165" fontId="7" fillId="34" borderId="28" xfId="0" applyNumberFormat="1" applyFont="1" applyFill="1" applyBorder="1" applyAlignment="1">
      <alignment vertical="center"/>
    </xf>
    <xf numFmtId="165" fontId="7" fillId="34" borderId="23" xfId="0" applyNumberFormat="1" applyFont="1" applyFill="1" applyBorder="1" applyAlignment="1">
      <alignment vertical="center"/>
    </xf>
    <xf numFmtId="165" fontId="7" fillId="34" borderId="36" xfId="0" applyNumberFormat="1" applyFont="1" applyFill="1" applyBorder="1" applyAlignment="1">
      <alignment vertical="center"/>
    </xf>
    <xf numFmtId="165" fontId="7" fillId="34" borderId="63" xfId="0" applyNumberFormat="1" applyFont="1" applyFill="1" applyBorder="1" applyAlignment="1">
      <alignment horizontal="center" vertical="center" wrapText="1"/>
    </xf>
    <xf numFmtId="165" fontId="7" fillId="34" borderId="72" xfId="0" applyNumberFormat="1" applyFont="1" applyFill="1" applyBorder="1" applyAlignment="1">
      <alignment horizontal="center" vertical="center" wrapText="1"/>
    </xf>
    <xf numFmtId="165" fontId="7" fillId="34" borderId="71" xfId="0" applyNumberFormat="1" applyFont="1" applyFill="1" applyBorder="1" applyAlignment="1">
      <alignment horizontal="center" vertical="center" wrapText="1"/>
    </xf>
    <xf numFmtId="165" fontId="7" fillId="34" borderId="22" xfId="0" applyNumberFormat="1" applyFont="1" applyFill="1" applyBorder="1" applyAlignment="1">
      <alignment horizontal="center" vertical="center" wrapText="1"/>
    </xf>
    <xf numFmtId="165" fontId="7" fillId="34" borderId="23" xfId="0" applyNumberFormat="1" applyFont="1" applyFill="1" applyBorder="1" applyAlignment="1">
      <alignment horizontal="center" vertical="center" wrapText="1"/>
    </xf>
    <xf numFmtId="165" fontId="7" fillId="34" borderId="36" xfId="0" applyNumberFormat="1" applyFont="1" applyFill="1" applyBorder="1" applyAlignment="1">
      <alignment horizontal="center" vertical="center" wrapText="1"/>
    </xf>
    <xf numFmtId="165" fontId="7" fillId="34" borderId="90" xfId="0" applyNumberFormat="1" applyFont="1" applyFill="1" applyBorder="1" applyAlignment="1">
      <alignment horizontal="center" vertical="center" wrapText="1"/>
    </xf>
    <xf numFmtId="165" fontId="7" fillId="34" borderId="28" xfId="0" applyNumberFormat="1" applyFont="1" applyFill="1" applyBorder="1" applyAlignment="1">
      <alignment horizontal="center" vertical="center" wrapText="1"/>
    </xf>
    <xf numFmtId="4" fontId="40" fillId="0" borderId="0" xfId="0" applyNumberFormat="1" applyFont="1"/>
    <xf numFmtId="167" fontId="25" fillId="0" borderId="10" xfId="1" applyNumberFormat="1" applyFont="1" applyFill="1" applyBorder="1" applyAlignment="1">
      <alignment horizontal="center" vertical="top"/>
    </xf>
    <xf numFmtId="1" fontId="25" fillId="4" borderId="29" xfId="1" applyNumberFormat="1" applyFont="1" applyFill="1" applyBorder="1" applyAlignment="1">
      <alignment vertical="top"/>
    </xf>
    <xf numFmtId="1" fontId="25" fillId="4" borderId="10" xfId="1" applyNumberFormat="1" applyFont="1" applyFill="1" applyBorder="1" applyAlignment="1">
      <alignment horizontal="center" vertical="top"/>
    </xf>
    <xf numFmtId="0" fontId="41" fillId="0" borderId="0" xfId="0" applyFont="1" applyFill="1"/>
    <xf numFmtId="0" fontId="41" fillId="33" borderId="0" xfId="0" applyFont="1" applyFill="1"/>
    <xf numFmtId="167" fontId="10" fillId="0" borderId="33" xfId="1" applyNumberFormat="1" applyFont="1" applyFill="1" applyBorder="1" applyAlignment="1">
      <alignment vertical="top" wrapText="1"/>
    </xf>
    <xf numFmtId="0" fontId="86" fillId="0" borderId="0" xfId="0" applyFont="1" applyAlignment="1">
      <alignment horizontal="center" vertical="center"/>
    </xf>
    <xf numFmtId="0" fontId="10" fillId="0" borderId="0" xfId="0" applyFont="1"/>
    <xf numFmtId="0" fontId="86" fillId="0" borderId="0" xfId="0" applyFont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0" fillId="0" borderId="33" xfId="0" applyFont="1" applyBorder="1"/>
    <xf numFmtId="167" fontId="10" fillId="32" borderId="33" xfId="0" applyNumberFormat="1" applyFont="1" applyFill="1" applyBorder="1"/>
    <xf numFmtId="0" fontId="10" fillId="33" borderId="82" xfId="0" applyFont="1" applyFill="1" applyBorder="1"/>
    <xf numFmtId="1" fontId="25" fillId="4" borderId="79" xfId="1" applyNumberFormat="1" applyFont="1" applyFill="1" applyBorder="1" applyAlignment="1">
      <alignment vertical="top"/>
    </xf>
    <xf numFmtId="169" fontId="25" fillId="4" borderId="9" xfId="1" applyNumberFormat="1" applyFont="1" applyFill="1" applyBorder="1" applyAlignment="1">
      <alignment horizontal="center" vertical="top"/>
    </xf>
    <xf numFmtId="1" fontId="25" fillId="4" borderId="27" xfId="1" applyNumberFormat="1" applyFont="1" applyFill="1" applyBorder="1" applyAlignment="1">
      <alignment vertical="top"/>
    </xf>
    <xf numFmtId="1" fontId="25" fillId="0" borderId="29" xfId="1" applyNumberFormat="1" applyFont="1" applyFill="1" applyBorder="1" applyAlignment="1">
      <alignment vertical="top"/>
    </xf>
    <xf numFmtId="1" fontId="25" fillId="0" borderId="10" xfId="1" applyNumberFormat="1" applyFont="1" applyFill="1" applyBorder="1" applyAlignment="1">
      <alignment horizontal="center" vertical="top"/>
    </xf>
    <xf numFmtId="0" fontId="25" fillId="0" borderId="9" xfId="1" applyNumberFormat="1" applyFont="1" applyFill="1" applyBorder="1" applyAlignment="1">
      <alignment horizontal="center" vertical="top"/>
    </xf>
    <xf numFmtId="164" fontId="25" fillId="0" borderId="78" xfId="1" applyNumberFormat="1" applyFont="1" applyFill="1" applyBorder="1" applyAlignment="1">
      <alignment horizontal="center" vertical="top"/>
    </xf>
    <xf numFmtId="1" fontId="25" fillId="4" borderId="4" xfId="1" applyNumberFormat="1" applyFont="1" applyFill="1" applyBorder="1" applyAlignment="1">
      <alignment vertical="center"/>
    </xf>
    <xf numFmtId="1" fontId="25" fillId="4" borderId="9" xfId="1" applyNumberFormat="1" applyFont="1" applyFill="1" applyBorder="1" applyAlignment="1">
      <alignment horizontal="center" vertical="center"/>
    </xf>
    <xf numFmtId="0" fontId="25" fillId="4" borderId="9" xfId="1" applyNumberFormat="1" applyFont="1" applyFill="1" applyBorder="1" applyAlignment="1">
      <alignment horizontal="center" vertical="center"/>
    </xf>
    <xf numFmtId="164" fontId="25" fillId="4" borderId="19" xfId="1" applyNumberFormat="1" applyFont="1" applyFill="1" applyBorder="1" applyAlignment="1">
      <alignment horizontal="left" vertical="center" wrapText="1"/>
    </xf>
    <xf numFmtId="164" fontId="25" fillId="4" borderId="73" xfId="1" applyNumberFormat="1" applyFont="1" applyFill="1" applyBorder="1" applyAlignment="1">
      <alignment horizontal="center" vertical="center"/>
    </xf>
    <xf numFmtId="1" fontId="25" fillId="0" borderId="79" xfId="1" applyNumberFormat="1" applyFont="1" applyFill="1" applyBorder="1" applyAlignment="1">
      <alignment vertical="top"/>
    </xf>
    <xf numFmtId="1" fontId="25" fillId="0" borderId="27" xfId="1" applyNumberFormat="1" applyFont="1" applyFill="1" applyBorder="1" applyAlignment="1">
      <alignment vertical="top"/>
    </xf>
    <xf numFmtId="0" fontId="25" fillId="0" borderId="19" xfId="0" applyFont="1" applyBorder="1" applyAlignment="1">
      <alignment vertical="top" wrapText="1"/>
    </xf>
    <xf numFmtId="1" fontId="25" fillId="4" borderId="9" xfId="1" applyNumberFormat="1" applyFont="1" applyFill="1" applyBorder="1" applyAlignment="1">
      <alignment horizontal="center" vertical="top"/>
    </xf>
    <xf numFmtId="1" fontId="25" fillId="4" borderId="21" xfId="1" applyNumberFormat="1" applyFont="1" applyFill="1" applyBorder="1" applyAlignment="1">
      <alignment horizontal="center" vertical="top"/>
    </xf>
    <xf numFmtId="0" fontId="25" fillId="4" borderId="21" xfId="1" applyNumberFormat="1" applyFont="1" applyFill="1" applyBorder="1" applyAlignment="1">
      <alignment horizontal="center" vertical="top"/>
    </xf>
    <xf numFmtId="164" fontId="25" fillId="0" borderId="20" xfId="1" applyNumberFormat="1" applyFont="1" applyFill="1" applyBorder="1" applyAlignment="1">
      <alignment horizontal="left" vertical="top" wrapText="1"/>
    </xf>
    <xf numFmtId="1" fontId="19" fillId="33" borderId="79" xfId="1" applyNumberFormat="1" applyFont="1" applyFill="1" applyBorder="1" applyAlignment="1">
      <alignment horizontal="center" vertical="top"/>
    </xf>
    <xf numFmtId="171" fontId="22" fillId="39" borderId="39" xfId="0" applyNumberFormat="1" applyFont="1" applyFill="1" applyBorder="1" applyAlignment="1">
      <alignment horizontal="center" vertical="center" wrapText="1"/>
    </xf>
    <xf numFmtId="167" fontId="10" fillId="0" borderId="93" xfId="0" applyNumberFormat="1" applyFont="1" applyBorder="1" applyAlignment="1">
      <alignment horizontal="center"/>
    </xf>
    <xf numFmtId="167" fontId="10" fillId="0" borderId="61" xfId="0" applyNumberFormat="1" applyFont="1" applyBorder="1" applyAlignment="1">
      <alignment horizontal="center"/>
    </xf>
    <xf numFmtId="167" fontId="10" fillId="0" borderId="60" xfId="0" applyNumberFormat="1" applyFont="1" applyBorder="1" applyAlignment="1">
      <alignment horizontal="center"/>
    </xf>
    <xf numFmtId="164" fontId="19" fillId="33" borderId="5" xfId="1" applyNumberFormat="1" applyFont="1" applyFill="1" applyBorder="1" applyAlignment="1">
      <alignment horizontal="left" vertical="top" wrapText="1"/>
    </xf>
    <xf numFmtId="164" fontId="19" fillId="33" borderId="80" xfId="1" applyNumberFormat="1" applyFont="1" applyFill="1" applyBorder="1" applyAlignment="1">
      <alignment horizontal="left" vertical="top" wrapText="1"/>
    </xf>
    <xf numFmtId="164" fontId="19" fillId="33" borderId="68" xfId="1" applyNumberFormat="1" applyFont="1" applyFill="1" applyBorder="1" applyAlignment="1">
      <alignment horizontal="left" vertical="top" wrapText="1"/>
    </xf>
    <xf numFmtId="0" fontId="86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164" fontId="19" fillId="33" borderId="6" xfId="1" applyNumberFormat="1" applyFont="1" applyFill="1" applyBorder="1" applyAlignment="1">
      <alignment horizontal="left" vertical="top" wrapText="1"/>
    </xf>
    <xf numFmtId="167" fontId="19" fillId="4" borderId="1" xfId="1" applyNumberFormat="1" applyFont="1" applyFill="1" applyBorder="1" applyAlignment="1">
      <alignment horizontal="center" vertical="center" wrapText="1"/>
    </xf>
    <xf numFmtId="167" fontId="19" fillId="4" borderId="4" xfId="1" applyNumberFormat="1" applyFont="1" applyFill="1" applyBorder="1" applyAlignment="1">
      <alignment horizontal="center" vertical="center" wrapText="1"/>
    </xf>
    <xf numFmtId="167" fontId="19" fillId="4" borderId="34" xfId="1" applyNumberFormat="1" applyFont="1" applyFill="1" applyBorder="1" applyAlignment="1">
      <alignment horizontal="center" vertical="center" wrapText="1"/>
    </xf>
    <xf numFmtId="167" fontId="19" fillId="4" borderId="31" xfId="1" applyNumberFormat="1" applyFont="1" applyFill="1" applyBorder="1" applyAlignment="1">
      <alignment horizontal="center" vertical="center" wrapText="1"/>
    </xf>
    <xf numFmtId="167" fontId="19" fillId="4" borderId="35" xfId="1" applyNumberFormat="1" applyFont="1" applyFill="1" applyBorder="1" applyAlignment="1">
      <alignment horizontal="center" vertical="center" wrapText="1"/>
    </xf>
    <xf numFmtId="167" fontId="19" fillId="4" borderId="28" xfId="1" applyNumberFormat="1" applyFont="1" applyFill="1" applyBorder="1" applyAlignment="1">
      <alignment horizontal="center" vertical="center" wrapText="1"/>
    </xf>
    <xf numFmtId="167" fontId="19" fillId="4" borderId="23" xfId="1" applyNumberFormat="1" applyFont="1" applyFill="1" applyBorder="1" applyAlignment="1">
      <alignment horizontal="center" vertical="center" wrapText="1"/>
    </xf>
    <xf numFmtId="167" fontId="19" fillId="4" borderId="36" xfId="1" applyNumberFormat="1" applyFont="1" applyFill="1" applyBorder="1" applyAlignment="1">
      <alignment horizontal="center" vertical="center" wrapText="1"/>
    </xf>
    <xf numFmtId="0" fontId="10" fillId="0" borderId="93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167" fontId="40" fillId="0" borderId="0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vertical="top" wrapText="1"/>
    </xf>
    <xf numFmtId="164" fontId="19" fillId="4" borderId="9" xfId="1" applyNumberFormat="1" applyFont="1" applyFill="1" applyBorder="1" applyAlignment="1">
      <alignment horizontal="center" vertical="top" wrapText="1"/>
    </xf>
    <xf numFmtId="167" fontId="19" fillId="4" borderId="34" xfId="1" applyNumberFormat="1" applyFont="1" applyFill="1" applyBorder="1" applyAlignment="1">
      <alignment horizontal="center" vertical="top" wrapText="1"/>
    </xf>
    <xf numFmtId="167" fontId="19" fillId="4" borderId="31" xfId="1" applyNumberFormat="1" applyFont="1" applyFill="1" applyBorder="1" applyAlignment="1">
      <alignment horizontal="center" vertical="top"/>
    </xf>
    <xf numFmtId="167" fontId="19" fillId="4" borderId="35" xfId="1" applyNumberFormat="1" applyFont="1" applyFill="1" applyBorder="1" applyAlignment="1">
      <alignment horizontal="center" vertical="top"/>
    </xf>
    <xf numFmtId="167" fontId="34" fillId="4" borderId="0" xfId="1" applyNumberFormat="1" applyFont="1" applyFill="1" applyBorder="1" applyAlignment="1">
      <alignment horizontal="center" vertical="top" wrapText="1"/>
    </xf>
    <xf numFmtId="167" fontId="19" fillId="4" borderId="69" xfId="1" applyNumberFormat="1" applyFont="1" applyFill="1" applyBorder="1" applyAlignment="1">
      <alignment horizontal="center" vertical="center" wrapText="1"/>
    </xf>
    <xf numFmtId="167" fontId="19" fillId="4" borderId="39" xfId="1" applyNumberFormat="1" applyFont="1" applyFill="1" applyBorder="1" applyAlignment="1">
      <alignment horizontal="center" vertical="center" wrapText="1"/>
    </xf>
    <xf numFmtId="167" fontId="19" fillId="4" borderId="17" xfId="1" applyNumberFormat="1" applyFont="1" applyFill="1" applyBorder="1" applyAlignment="1">
      <alignment horizontal="center" vertical="center" wrapText="1"/>
    </xf>
    <xf numFmtId="167" fontId="19" fillId="4" borderId="19" xfId="1" applyNumberFormat="1" applyFont="1" applyFill="1" applyBorder="1" applyAlignment="1">
      <alignment horizontal="center" vertical="center" wrapText="1"/>
    </xf>
    <xf numFmtId="164" fontId="19" fillId="4" borderId="1" xfId="1" applyNumberFormat="1" applyFont="1" applyFill="1" applyBorder="1" applyAlignment="1">
      <alignment horizontal="center" vertical="top" wrapText="1"/>
    </xf>
    <xf numFmtId="164" fontId="19" fillId="4" borderId="16" xfId="1" applyNumberFormat="1" applyFont="1" applyFill="1" applyBorder="1" applyAlignment="1">
      <alignment horizontal="center" vertical="top" wrapText="1"/>
    </xf>
    <xf numFmtId="164" fontId="19" fillId="4" borderId="4" xfId="1" applyNumberFormat="1" applyFont="1" applyFill="1" applyBorder="1" applyAlignment="1">
      <alignment horizontal="center" vertical="top" wrapText="1"/>
    </xf>
    <xf numFmtId="167" fontId="19" fillId="4" borderId="5" xfId="1" applyNumberFormat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top" wrapText="1"/>
    </xf>
    <xf numFmtId="164" fontId="19" fillId="4" borderId="29" xfId="1" applyNumberFormat="1" applyFont="1" applyFill="1" applyBorder="1" applyAlignment="1">
      <alignment horizontal="center" vertical="top" wrapText="1"/>
    </xf>
    <xf numFmtId="164" fontId="19" fillId="4" borderId="27" xfId="1" applyNumberFormat="1" applyFont="1" applyFill="1" applyBorder="1" applyAlignment="1">
      <alignment horizontal="center" vertical="top" wrapText="1"/>
    </xf>
    <xf numFmtId="164" fontId="19" fillId="4" borderId="36" xfId="1" applyNumberFormat="1" applyFont="1" applyFill="1" applyBorder="1" applyAlignment="1">
      <alignment horizontal="center" vertical="top" wrapText="1"/>
    </xf>
    <xf numFmtId="164" fontId="19" fillId="4" borderId="62" xfId="1" applyNumberFormat="1" applyFont="1" applyFill="1" applyBorder="1" applyAlignment="1">
      <alignment horizontal="center" vertical="top" wrapText="1"/>
    </xf>
    <xf numFmtId="1" fontId="25" fillId="4" borderId="4" xfId="1" applyNumberFormat="1" applyFont="1" applyFill="1" applyBorder="1" applyAlignment="1">
      <alignment vertical="top"/>
    </xf>
    <xf numFmtId="0" fontId="41" fillId="0" borderId="7" xfId="0" applyFont="1" applyBorder="1" applyAlignment="1"/>
    <xf numFmtId="0" fontId="11" fillId="9" borderId="75" xfId="0" applyNumberFormat="1" applyFont="1" applyFill="1" applyBorder="1" applyAlignment="1">
      <alignment horizontal="center" vertical="center" textRotation="90" wrapText="1"/>
    </xf>
    <xf numFmtId="0" fontId="11" fillId="9" borderId="72" xfId="0" applyNumberFormat="1" applyFont="1" applyFill="1" applyBorder="1" applyAlignment="1">
      <alignment horizontal="center" vertical="center" textRotation="90" wrapText="1"/>
    </xf>
    <xf numFmtId="0" fontId="11" fillId="9" borderId="77" xfId="0" applyNumberFormat="1" applyFont="1" applyFill="1" applyBorder="1" applyAlignment="1">
      <alignment horizontal="center" vertical="center" textRotation="90" wrapText="1"/>
    </xf>
    <xf numFmtId="0" fontId="11" fillId="9" borderId="71" xfId="0" applyNumberFormat="1" applyFont="1" applyFill="1" applyBorder="1" applyAlignment="1">
      <alignment horizontal="center" vertical="center" textRotation="90" wrapText="1"/>
    </xf>
    <xf numFmtId="0" fontId="11" fillId="9" borderId="75" xfId="0" applyFont="1" applyFill="1" applyBorder="1" applyAlignment="1">
      <alignment horizontal="center" vertical="center" textRotation="90" wrapText="1"/>
    </xf>
    <xf numFmtId="0" fontId="11" fillId="9" borderId="72" xfId="0" applyFont="1" applyFill="1" applyBorder="1" applyAlignment="1">
      <alignment horizontal="center" vertical="center" textRotation="90" wrapText="1"/>
    </xf>
    <xf numFmtId="0" fontId="11" fillId="35" borderId="75" xfId="0" applyNumberFormat="1" applyFont="1" applyFill="1" applyBorder="1" applyAlignment="1">
      <alignment horizontal="center" vertical="center" textRotation="90" wrapText="1"/>
    </xf>
    <xf numFmtId="0" fontId="11" fillId="35" borderId="72" xfId="0" applyNumberFormat="1" applyFont="1" applyFill="1" applyBorder="1" applyAlignment="1">
      <alignment horizontal="center" vertical="center" textRotation="90" wrapText="1"/>
    </xf>
    <xf numFmtId="0" fontId="11" fillId="35" borderId="77" xfId="0" applyNumberFormat="1" applyFont="1" applyFill="1" applyBorder="1" applyAlignment="1">
      <alignment horizontal="center" vertical="center" textRotation="90" wrapText="1"/>
    </xf>
    <xf numFmtId="0" fontId="11" fillId="35" borderId="71" xfId="0" applyNumberFormat="1" applyFont="1" applyFill="1" applyBorder="1" applyAlignment="1">
      <alignment horizontal="center" vertical="center" textRotation="90" wrapText="1"/>
    </xf>
    <xf numFmtId="0" fontId="19" fillId="9" borderId="69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9" borderId="65" xfId="0" applyFont="1" applyFill="1" applyBorder="1" applyAlignment="1">
      <alignment horizontal="center" vertical="center" wrapText="1"/>
    </xf>
    <xf numFmtId="0" fontId="10" fillId="9" borderId="76" xfId="0" applyFont="1" applyFill="1" applyBorder="1" applyAlignment="1">
      <alignment horizontal="center" vertical="center" textRotation="90" wrapText="1"/>
    </xf>
    <xf numFmtId="0" fontId="10" fillId="9" borderId="63" xfId="0" applyFont="1" applyFill="1" applyBorder="1" applyAlignment="1">
      <alignment horizontal="center" vertical="center" textRotation="90" wrapText="1"/>
    </xf>
    <xf numFmtId="0" fontId="14" fillId="39" borderId="75" xfId="0" applyNumberFormat="1" applyFont="1" applyFill="1" applyBorder="1" applyAlignment="1">
      <alignment horizontal="center" vertical="center" textRotation="90" wrapText="1"/>
    </xf>
    <xf numFmtId="0" fontId="14" fillId="39" borderId="72" xfId="0" applyNumberFormat="1" applyFont="1" applyFill="1" applyBorder="1" applyAlignment="1">
      <alignment horizontal="center" vertical="center" textRotation="90" wrapText="1"/>
    </xf>
    <xf numFmtId="0" fontId="14" fillId="39" borderId="77" xfId="0" applyNumberFormat="1" applyFont="1" applyFill="1" applyBorder="1" applyAlignment="1">
      <alignment horizontal="center" vertical="center" textRotation="90" wrapText="1"/>
    </xf>
    <xf numFmtId="0" fontId="14" fillId="39" borderId="71" xfId="0" applyNumberFormat="1" applyFont="1" applyFill="1" applyBorder="1" applyAlignment="1">
      <alignment horizontal="center" vertical="center" textRotation="90" wrapText="1"/>
    </xf>
    <xf numFmtId="0" fontId="19" fillId="35" borderId="69" xfId="0" applyFont="1" applyFill="1" applyBorder="1" applyAlignment="1">
      <alignment horizontal="center" vertical="center" wrapText="1"/>
    </xf>
    <xf numFmtId="0" fontId="19" fillId="35" borderId="3" xfId="0" applyFont="1" applyFill="1" applyBorder="1" applyAlignment="1">
      <alignment horizontal="center" vertical="center" wrapText="1"/>
    </xf>
    <xf numFmtId="0" fontId="19" fillId="35" borderId="65" xfId="0" applyFont="1" applyFill="1" applyBorder="1" applyAlignment="1">
      <alignment horizontal="center" vertical="center" wrapText="1"/>
    </xf>
    <xf numFmtId="0" fontId="10" fillId="35" borderId="76" xfId="0" applyFont="1" applyFill="1" applyBorder="1" applyAlignment="1">
      <alignment horizontal="center" vertical="center" textRotation="90" wrapText="1"/>
    </xf>
    <xf numFmtId="0" fontId="10" fillId="35" borderId="63" xfId="0" applyFont="1" applyFill="1" applyBorder="1" applyAlignment="1">
      <alignment horizontal="center" vertical="center" textRotation="90" wrapText="1"/>
    </xf>
    <xf numFmtId="0" fontId="11" fillId="35" borderId="75" xfId="0" applyFont="1" applyFill="1" applyBorder="1" applyAlignment="1">
      <alignment horizontal="center" vertical="center" textRotation="90" wrapText="1"/>
    </xf>
    <xf numFmtId="0" fontId="11" fillId="35" borderId="72" xfId="0" applyFont="1" applyFill="1" applyBorder="1" applyAlignment="1">
      <alignment horizontal="center" vertical="center" textRotation="90" wrapText="1"/>
    </xf>
    <xf numFmtId="0" fontId="22" fillId="39" borderId="69" xfId="0" applyFont="1" applyFill="1" applyBorder="1" applyAlignment="1">
      <alignment horizontal="center" vertical="center" wrapText="1"/>
    </xf>
    <xf numFmtId="0" fontId="22" fillId="39" borderId="3" xfId="0" applyFont="1" applyFill="1" applyBorder="1" applyAlignment="1">
      <alignment horizontal="center" vertical="center" wrapText="1"/>
    </xf>
    <xf numFmtId="0" fontId="22" fillId="39" borderId="65" xfId="0" applyFont="1" applyFill="1" applyBorder="1" applyAlignment="1">
      <alignment horizontal="center" vertical="center" wrapText="1"/>
    </xf>
    <xf numFmtId="0" fontId="10" fillId="39" borderId="76" xfId="0" applyFont="1" applyFill="1" applyBorder="1" applyAlignment="1">
      <alignment horizontal="center" vertical="center" textRotation="90" wrapText="1"/>
    </xf>
    <xf numFmtId="0" fontId="10" fillId="39" borderId="63" xfId="0" applyFont="1" applyFill="1" applyBorder="1" applyAlignment="1">
      <alignment horizontal="center" vertical="center" textRotation="90" wrapText="1"/>
    </xf>
    <xf numFmtId="0" fontId="14" fillId="39" borderId="75" xfId="0" applyFont="1" applyFill="1" applyBorder="1" applyAlignment="1">
      <alignment horizontal="center" vertical="center" textRotation="90" wrapText="1"/>
    </xf>
    <xf numFmtId="0" fontId="14" fillId="39" borderId="72" xfId="0" applyFont="1" applyFill="1" applyBorder="1" applyAlignment="1">
      <alignment horizontal="center" vertical="center" textRotation="90" wrapText="1"/>
    </xf>
    <xf numFmtId="0" fontId="11" fillId="36" borderId="77" xfId="0" applyNumberFormat="1" applyFont="1" applyFill="1" applyBorder="1" applyAlignment="1">
      <alignment horizontal="center" vertical="center" textRotation="90" wrapText="1"/>
    </xf>
    <xf numFmtId="0" fontId="11" fillId="36" borderId="71" xfId="0" applyNumberFormat="1" applyFont="1" applyFill="1" applyBorder="1" applyAlignment="1">
      <alignment horizontal="center" vertical="center" textRotation="90" wrapText="1"/>
    </xf>
    <xf numFmtId="1" fontId="34" fillId="4" borderId="9" xfId="1" applyNumberFormat="1" applyFont="1" applyFill="1" applyBorder="1" applyAlignment="1">
      <alignment horizontal="center" vertical="top"/>
    </xf>
    <xf numFmtId="165" fontId="10" fillId="8" borderId="10" xfId="0" applyNumberFormat="1" applyFont="1" applyFill="1" applyBorder="1" applyAlignment="1">
      <alignment horizontal="center" vertical="center" textRotation="90" wrapText="1"/>
    </xf>
    <xf numFmtId="165" fontId="10" fillId="8" borderId="15" xfId="0" applyNumberFormat="1" applyFont="1" applyFill="1" applyBorder="1" applyAlignment="1">
      <alignment horizontal="center" vertical="center" textRotation="90" wrapText="1"/>
    </xf>
    <xf numFmtId="0" fontId="11" fillId="8" borderId="5" xfId="0" applyNumberFormat="1" applyFont="1" applyFill="1" applyBorder="1" applyAlignment="1">
      <alignment horizontal="center" vertical="center" textRotation="90" wrapText="1"/>
    </xf>
    <xf numFmtId="0" fontId="11" fillId="8" borderId="14" xfId="0" applyNumberFormat="1" applyFont="1" applyFill="1" applyBorder="1" applyAlignment="1">
      <alignment horizontal="center" vertical="center" textRotation="90" wrapText="1"/>
    </xf>
    <xf numFmtId="0" fontId="11" fillId="8" borderId="9" xfId="0" applyNumberFormat="1" applyFont="1" applyFill="1" applyBorder="1" applyAlignment="1">
      <alignment horizontal="center" vertical="center" textRotation="90" wrapText="1"/>
    </xf>
    <xf numFmtId="0" fontId="11" fillId="8" borderId="11" xfId="0" applyNumberFormat="1" applyFont="1" applyFill="1" applyBorder="1" applyAlignment="1">
      <alignment horizontal="center" vertical="center" textRotation="90" wrapText="1"/>
    </xf>
    <xf numFmtId="0" fontId="11" fillId="8" borderId="9" xfId="0" applyFont="1" applyFill="1" applyBorder="1" applyAlignment="1">
      <alignment horizontal="center" vertical="center" textRotation="90" wrapText="1"/>
    </xf>
    <xf numFmtId="0" fontId="11" fillId="8" borderId="11" xfId="0" applyFont="1" applyFill="1" applyBorder="1" applyAlignment="1">
      <alignment horizontal="center" vertical="center" textRotation="90" wrapText="1"/>
    </xf>
    <xf numFmtId="1" fontId="34" fillId="4" borderId="76" xfId="1" applyNumberFormat="1" applyFont="1" applyFill="1" applyBorder="1" applyAlignment="1">
      <alignment horizontal="center" vertical="top"/>
    </xf>
    <xf numFmtId="1" fontId="34" fillId="4" borderId="27" xfId="1" applyNumberFormat="1" applyFont="1" applyFill="1" applyBorder="1" applyAlignment="1">
      <alignment horizontal="center" vertical="top"/>
    </xf>
    <xf numFmtId="1" fontId="34" fillId="4" borderId="29" xfId="1" applyNumberFormat="1" applyFont="1" applyFill="1" applyBorder="1" applyAlignment="1">
      <alignment horizontal="center" vertical="top"/>
    </xf>
    <xf numFmtId="0" fontId="25" fillId="0" borderId="37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1" fillId="34" borderId="75" xfId="0" applyFont="1" applyFill="1" applyBorder="1" applyAlignment="1">
      <alignment horizontal="center" vertical="center" textRotation="90" wrapText="1"/>
    </xf>
    <xf numFmtId="0" fontId="11" fillId="34" borderId="72" xfId="0" applyFont="1" applyFill="1" applyBorder="1" applyAlignment="1">
      <alignment horizontal="center" vertical="center" textRotation="90" wrapText="1"/>
    </xf>
    <xf numFmtId="0" fontId="11" fillId="36" borderId="75" xfId="0" applyNumberFormat="1" applyFont="1" applyFill="1" applyBorder="1" applyAlignment="1">
      <alignment horizontal="center" vertical="center" textRotation="90" wrapText="1"/>
    </xf>
    <xf numFmtId="0" fontId="11" fillId="36" borderId="72" xfId="0" applyNumberFormat="1" applyFont="1" applyFill="1" applyBorder="1" applyAlignment="1">
      <alignment horizontal="center" vertical="center" textRotation="90" wrapText="1"/>
    </xf>
    <xf numFmtId="0" fontId="11" fillId="34" borderId="77" xfId="0" applyNumberFormat="1" applyFont="1" applyFill="1" applyBorder="1" applyAlignment="1">
      <alignment horizontal="center" vertical="center" textRotation="90" wrapText="1"/>
    </xf>
    <xf numFmtId="0" fontId="11" fillId="34" borderId="71" xfId="0" applyNumberFormat="1" applyFont="1" applyFill="1" applyBorder="1" applyAlignment="1">
      <alignment horizontal="center" vertical="center" textRotation="90" wrapText="1"/>
    </xf>
    <xf numFmtId="0" fontId="11" fillId="34" borderId="75" xfId="0" applyNumberFormat="1" applyFont="1" applyFill="1" applyBorder="1" applyAlignment="1">
      <alignment horizontal="center" vertical="center" textRotation="90" wrapText="1"/>
    </xf>
    <xf numFmtId="0" fontId="11" fillId="34" borderId="72" xfId="0" applyNumberFormat="1" applyFont="1" applyFill="1" applyBorder="1" applyAlignment="1">
      <alignment horizontal="center" vertical="center" textRotation="90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16" xfId="0" applyFont="1" applyFill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textRotation="90" wrapText="1"/>
    </xf>
    <xf numFmtId="0" fontId="10" fillId="9" borderId="26" xfId="0" applyFont="1" applyFill="1" applyBorder="1" applyAlignment="1">
      <alignment horizontal="center" vertical="center" textRotation="90" wrapText="1"/>
    </xf>
    <xf numFmtId="0" fontId="11" fillId="9" borderId="9" xfId="0" applyFont="1" applyFill="1" applyBorder="1" applyAlignment="1">
      <alignment horizontal="center" vertical="center" textRotation="90" wrapText="1"/>
    </xf>
    <xf numFmtId="0" fontId="11" fillId="9" borderId="11" xfId="0" applyFont="1" applyFill="1" applyBorder="1" applyAlignment="1">
      <alignment horizontal="center" vertical="center" textRotation="90" wrapText="1"/>
    </xf>
    <xf numFmtId="0" fontId="11" fillId="9" borderId="9" xfId="0" applyNumberFormat="1" applyFont="1" applyFill="1" applyBorder="1" applyAlignment="1">
      <alignment horizontal="center" vertical="center" textRotation="90" wrapText="1"/>
    </xf>
    <xf numFmtId="0" fontId="11" fillId="9" borderId="11" xfId="0" applyNumberFormat="1" applyFont="1" applyFill="1" applyBorder="1" applyAlignment="1">
      <alignment horizontal="center" vertical="center" textRotation="90" wrapText="1"/>
    </xf>
    <xf numFmtId="0" fontId="11" fillId="9" borderId="12" xfId="0" applyNumberFormat="1" applyFont="1" applyFill="1" applyBorder="1" applyAlignment="1">
      <alignment horizontal="center" vertical="center" textRotation="90" wrapText="1"/>
    </xf>
    <xf numFmtId="0" fontId="11" fillId="9" borderId="19" xfId="0" applyNumberFormat="1" applyFont="1" applyFill="1" applyBorder="1" applyAlignment="1">
      <alignment horizontal="center" vertical="center" textRotation="90" wrapText="1"/>
    </xf>
    <xf numFmtId="0" fontId="11" fillId="9" borderId="18" xfId="0" applyNumberFormat="1" applyFont="1" applyFill="1" applyBorder="1" applyAlignment="1">
      <alignment horizontal="center" vertical="center" textRotation="90" wrapText="1"/>
    </xf>
    <xf numFmtId="0" fontId="19" fillId="34" borderId="69" xfId="0" applyFont="1" applyFill="1" applyBorder="1" applyAlignment="1">
      <alignment horizontal="center" vertical="center" wrapText="1"/>
    </xf>
    <xf numFmtId="0" fontId="19" fillId="34" borderId="3" xfId="0" applyFont="1" applyFill="1" applyBorder="1" applyAlignment="1">
      <alignment horizontal="center" vertical="center" wrapText="1"/>
    </xf>
    <xf numFmtId="0" fontId="19" fillId="34" borderId="65" xfId="0" applyFont="1" applyFill="1" applyBorder="1" applyAlignment="1">
      <alignment horizontal="center" vertical="center" wrapText="1"/>
    </xf>
    <xf numFmtId="0" fontId="22" fillId="34" borderId="76" xfId="0" applyFont="1" applyFill="1" applyBorder="1" applyAlignment="1">
      <alignment horizontal="center" vertical="center" textRotation="90" wrapText="1"/>
    </xf>
    <xf numFmtId="0" fontId="22" fillId="34" borderId="63" xfId="0" applyFont="1" applyFill="1" applyBorder="1" applyAlignment="1">
      <alignment horizontal="center" vertical="center" textRotation="90" wrapText="1"/>
    </xf>
    <xf numFmtId="0" fontId="19" fillId="36" borderId="69" xfId="0" applyFont="1" applyFill="1" applyBorder="1" applyAlignment="1">
      <alignment horizontal="center" vertical="center" wrapText="1"/>
    </xf>
    <xf numFmtId="0" fontId="19" fillId="36" borderId="3" xfId="0" applyFont="1" applyFill="1" applyBorder="1" applyAlignment="1">
      <alignment horizontal="center" vertical="center" wrapText="1"/>
    </xf>
    <xf numFmtId="0" fontId="19" fillId="36" borderId="65" xfId="0" applyFont="1" applyFill="1" applyBorder="1" applyAlignment="1">
      <alignment horizontal="center" vertical="center" wrapText="1"/>
    </xf>
    <xf numFmtId="0" fontId="22" fillId="36" borderId="76" xfId="0" applyFont="1" applyFill="1" applyBorder="1" applyAlignment="1">
      <alignment horizontal="center" vertical="center" textRotation="90" wrapText="1"/>
    </xf>
    <xf numFmtId="0" fontId="22" fillId="36" borderId="63" xfId="0" applyFont="1" applyFill="1" applyBorder="1" applyAlignment="1">
      <alignment horizontal="center" vertical="center" textRotation="90" wrapText="1"/>
    </xf>
    <xf numFmtId="0" fontId="11" fillId="36" borderId="75" xfId="0" applyFont="1" applyFill="1" applyBorder="1" applyAlignment="1">
      <alignment horizontal="center" vertical="center" textRotation="90" wrapText="1"/>
    </xf>
    <xf numFmtId="0" fontId="11" fillId="36" borderId="72" xfId="0" applyFont="1" applyFill="1" applyBorder="1" applyAlignment="1">
      <alignment horizontal="center" vertical="center" textRotation="90" wrapText="1"/>
    </xf>
    <xf numFmtId="0" fontId="30" fillId="3" borderId="6" xfId="3" applyFont="1" applyFill="1" applyBorder="1" applyAlignment="1">
      <alignment horizontal="center" vertical="center" wrapText="1"/>
    </xf>
    <xf numFmtId="0" fontId="30" fillId="3" borderId="10" xfId="3" applyFont="1" applyFill="1" applyBorder="1" applyAlignment="1">
      <alignment horizontal="center" vertical="center" wrapText="1"/>
    </xf>
    <xf numFmtId="0" fontId="34" fillId="2" borderId="9" xfId="0" applyNumberFormat="1" applyFont="1" applyFill="1" applyBorder="1" applyAlignment="1">
      <alignment horizontal="center" vertical="center" wrapText="1"/>
    </xf>
    <xf numFmtId="165" fontId="34" fillId="3" borderId="9" xfId="0" applyNumberFormat="1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25" fillId="2" borderId="9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65" fontId="25" fillId="3" borderId="9" xfId="0" applyNumberFormat="1" applyFont="1" applyFill="1" applyBorder="1" applyAlignment="1">
      <alignment horizontal="center" vertical="center" wrapText="1"/>
    </xf>
    <xf numFmtId="1" fontId="34" fillId="4" borderId="75" xfId="1" applyNumberFormat="1" applyFont="1" applyFill="1" applyBorder="1" applyAlignment="1">
      <alignment horizontal="center" vertical="top"/>
    </xf>
    <xf numFmtId="1" fontId="34" fillId="4" borderId="12" xfId="1" applyNumberFormat="1" applyFont="1" applyFill="1" applyBorder="1" applyAlignment="1">
      <alignment horizontal="center" vertical="top"/>
    </xf>
    <xf numFmtId="1" fontId="34" fillId="4" borderId="13" xfId="1" applyNumberFormat="1" applyFont="1" applyFill="1" applyBorder="1" applyAlignment="1">
      <alignment horizontal="center" vertical="top"/>
    </xf>
    <xf numFmtId="1" fontId="34" fillId="0" borderId="75" xfId="1" applyNumberFormat="1" applyFont="1" applyFill="1" applyBorder="1" applyAlignment="1">
      <alignment horizontal="center" vertical="top"/>
    </xf>
    <xf numFmtId="1" fontId="34" fillId="0" borderId="12" xfId="1" applyNumberFormat="1" applyFont="1" applyFill="1" applyBorder="1" applyAlignment="1">
      <alignment horizontal="center" vertical="top"/>
    </xf>
    <xf numFmtId="1" fontId="34" fillId="0" borderId="13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left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22" fillId="35" borderId="69" xfId="0" applyNumberFormat="1" applyFont="1" applyFill="1" applyBorder="1" applyAlignment="1">
      <alignment horizontal="center" vertical="center" wrapText="1"/>
    </xf>
    <xf numFmtId="165" fontId="22" fillId="35" borderId="3" xfId="0" applyNumberFormat="1" applyFont="1" applyFill="1" applyBorder="1" applyAlignment="1">
      <alignment horizontal="center" vertical="center" wrapText="1"/>
    </xf>
    <xf numFmtId="165" fontId="22" fillId="35" borderId="65" xfId="0" applyNumberFormat="1" applyFont="1" applyFill="1" applyBorder="1" applyAlignment="1">
      <alignment horizontal="center" vertical="center" wrapText="1"/>
    </xf>
    <xf numFmtId="1" fontId="34" fillId="4" borderId="26" xfId="1" applyNumberFormat="1" applyFont="1" applyFill="1" applyBorder="1" applyAlignment="1">
      <alignment horizontal="center" vertical="top"/>
    </xf>
    <xf numFmtId="1" fontId="34" fillId="4" borderId="63" xfId="1" applyNumberFormat="1" applyFont="1" applyFill="1" applyBorder="1" applyAlignment="1">
      <alignment horizontal="center" vertical="top"/>
    </xf>
    <xf numFmtId="0" fontId="19" fillId="38" borderId="34" xfId="0" applyFont="1" applyFill="1" applyBorder="1" applyAlignment="1">
      <alignment horizontal="center" vertical="center" wrapText="1"/>
    </xf>
    <xf numFmtId="0" fontId="19" fillId="38" borderId="31" xfId="0" applyFont="1" applyFill="1" applyBorder="1" applyAlignment="1">
      <alignment horizontal="center" vertical="center" wrapText="1"/>
    </xf>
    <xf numFmtId="0" fontId="19" fillId="38" borderId="35" xfId="0" applyFont="1" applyFill="1" applyBorder="1" applyAlignment="1">
      <alignment horizontal="center" vertical="center" wrapText="1"/>
    </xf>
    <xf numFmtId="0" fontId="25" fillId="0" borderId="64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9" fillId="37" borderId="57" xfId="0" applyFont="1" applyFill="1" applyBorder="1" applyAlignment="1">
      <alignment horizontal="center" vertical="center" wrapText="1"/>
    </xf>
    <xf numFmtId="0" fontId="19" fillId="37" borderId="58" xfId="0" applyFont="1" applyFill="1" applyBorder="1" applyAlignment="1">
      <alignment horizontal="center" vertical="center" wrapText="1"/>
    </xf>
    <xf numFmtId="0" fontId="19" fillId="6" borderId="66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center" vertical="center" wrapText="1"/>
    </xf>
    <xf numFmtId="1" fontId="34" fillId="4" borderId="28" xfId="1" applyNumberFormat="1" applyFont="1" applyFill="1" applyBorder="1" applyAlignment="1">
      <alignment horizontal="center" vertical="top"/>
    </xf>
    <xf numFmtId="0" fontId="25" fillId="3" borderId="1" xfId="2" applyFont="1" applyFill="1" applyBorder="1" applyAlignment="1">
      <alignment horizontal="center" vertical="center" wrapText="1"/>
    </xf>
    <xf numFmtId="0" fontId="25" fillId="3" borderId="16" xfId="2" applyFont="1" applyFill="1" applyBorder="1" applyAlignment="1">
      <alignment horizontal="center" vertical="center" wrapText="1"/>
    </xf>
    <xf numFmtId="0" fontId="25" fillId="3" borderId="17" xfId="2" applyFont="1" applyFill="1" applyBorder="1" applyAlignment="1">
      <alignment horizontal="center" vertical="center" wrapText="1"/>
    </xf>
    <xf numFmtId="0" fontId="25" fillId="3" borderId="26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3" borderId="18" xfId="2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25" fillId="2" borderId="16" xfId="2" applyFont="1" applyFill="1" applyBorder="1" applyAlignment="1">
      <alignment horizontal="center" vertical="center" wrapText="1"/>
    </xf>
    <xf numFmtId="0" fontId="25" fillId="2" borderId="17" xfId="2" applyFont="1" applyFill="1" applyBorder="1" applyAlignment="1">
      <alignment horizontal="center" vertical="center" wrapText="1"/>
    </xf>
    <xf numFmtId="0" fontId="25" fillId="2" borderId="26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5" fillId="2" borderId="18" xfId="2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vertical="center" wrapText="1"/>
    </xf>
    <xf numFmtId="0" fontId="25" fillId="2" borderId="67" xfId="0" applyFont="1" applyFill="1" applyBorder="1" applyAlignment="1">
      <alignment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70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</cellXfs>
  <cellStyles count="143">
    <cellStyle name="20% - Акцент1" xfId="16"/>
    <cellStyle name="20% - Акцент2" xfId="17"/>
    <cellStyle name="20% - Акцент3" xfId="18"/>
    <cellStyle name="20% - Акцент4" xfId="19"/>
    <cellStyle name="20% - Акцент5" xfId="20"/>
    <cellStyle name="20% - Акцент6" xfId="21"/>
    <cellStyle name="40% - Акцент1" xfId="22"/>
    <cellStyle name="40% - Акцент2" xfId="23"/>
    <cellStyle name="40% - Акцент3" xfId="24"/>
    <cellStyle name="40% - Акцент4" xfId="25"/>
    <cellStyle name="40% - Акцент5" xfId="26"/>
    <cellStyle name="40% - Акцент6" xfId="27"/>
    <cellStyle name="60% - Акцент1" xfId="28"/>
    <cellStyle name="60% - Акцент2" xfId="29"/>
    <cellStyle name="60% - Акцент3" xfId="30"/>
    <cellStyle name="60% - Акцент4" xfId="31"/>
    <cellStyle name="60% - Акцент5" xfId="32"/>
    <cellStyle name="60% - Акцент6" xfId="33"/>
    <cellStyle name="Comma" xfId="1" builtinId="3"/>
    <cellStyle name="Comma 10" xfId="34"/>
    <cellStyle name="Comma 11" xfId="112"/>
    <cellStyle name="Comma 11 2" xfId="140"/>
    <cellStyle name="Comma 13" xfId="110"/>
    <cellStyle name="Comma 2" xfId="5"/>
    <cellStyle name="Comma 2 2" xfId="35"/>
    <cellStyle name="Comma 2 2 2" xfId="131"/>
    <cellStyle name="Comma 2 3" xfId="36"/>
    <cellStyle name="Comma 2 4" xfId="37"/>
    <cellStyle name="Comma 2 5" xfId="123"/>
    <cellStyle name="Comma 3" xfId="38"/>
    <cellStyle name="Comma 3 2" xfId="39"/>
    <cellStyle name="Comma 3 2 2" xfId="113"/>
    <cellStyle name="Comma 3 3" xfId="40"/>
    <cellStyle name="Comma 4" xfId="41"/>
    <cellStyle name="Comma 5" xfId="42"/>
    <cellStyle name="Comma 6" xfId="43"/>
    <cellStyle name="Comma 6 2" xfId="44"/>
    <cellStyle name="Comma 6 2 2" xfId="114"/>
    <cellStyle name="Comma 6 3" xfId="115"/>
    <cellStyle name="Comma 7" xfId="45"/>
    <cellStyle name="Comma 7 2" xfId="46"/>
    <cellStyle name="Comma 7 2 2" xfId="116"/>
    <cellStyle name="Comma 7 3" xfId="12"/>
    <cellStyle name="Comma 8" xfId="47"/>
    <cellStyle name="Comma 9" xfId="48"/>
    <cellStyle name="Hyperlink" xfId="2" builtinId="8"/>
    <cellStyle name="Hyperlink 2" xfId="15"/>
    <cellStyle name="Hyperlink 3" xfId="14"/>
    <cellStyle name="Normal" xfId="0" builtinId="0"/>
    <cellStyle name="Normal 10" xfId="49"/>
    <cellStyle name="Normal 11" xfId="50"/>
    <cellStyle name="Normal 12" xfId="51"/>
    <cellStyle name="Normal 12 2" xfId="102"/>
    <cellStyle name="Normal 13" xfId="52"/>
    <cellStyle name="Normal 14" xfId="109"/>
    <cellStyle name="Normal 14 2" xfId="138"/>
    <cellStyle name="Normal 15" xfId="111"/>
    <cellStyle name="Normal 15 2" xfId="139"/>
    <cellStyle name="Normal 16" xfId="122"/>
    <cellStyle name="Normal 16 2" xfId="141"/>
    <cellStyle name="Normal 17" xfId="133"/>
    <cellStyle name="Normal 17 2" xfId="142"/>
    <cellStyle name="Normal 18" xfId="134"/>
    <cellStyle name="Normal 19" xfId="135"/>
    <cellStyle name="Normal 2" xfId="3"/>
    <cellStyle name="Normal 2 2" xfId="6"/>
    <cellStyle name="Normal 2 2 2" xfId="104"/>
    <cellStyle name="Normal 2 3" xfId="53"/>
    <cellStyle name="Normal 2 3 2" xfId="117"/>
    <cellStyle name="Normal 2 4" xfId="103"/>
    <cellStyle name="Normal 2 5" xfId="132"/>
    <cellStyle name="Normal 2_Gorcuxum ashxatakazm" xfId="54"/>
    <cellStyle name="Normal 20" xfId="136"/>
    <cellStyle name="Normal 21" xfId="137"/>
    <cellStyle name="Normal 3" xfId="4"/>
    <cellStyle name="Normal 3 2" xfId="55"/>
    <cellStyle name="Normal 3 2 2" xfId="108"/>
    <cellStyle name="Normal 3 3" xfId="56"/>
    <cellStyle name="Normal 3 3 2" xfId="130"/>
    <cellStyle name="Normal 3 4" xfId="105"/>
    <cellStyle name="Normal 3 5" xfId="107"/>
    <cellStyle name="Normal 4" xfId="13"/>
    <cellStyle name="Normal 4 2" xfId="106"/>
    <cellStyle name="Normal 5" xfId="57"/>
    <cellStyle name="Normal 5 2" xfId="58"/>
    <cellStyle name="Normal 6" xfId="59"/>
    <cellStyle name="Normal 6 2" xfId="60"/>
    <cellStyle name="Normal 6 2 2" xfId="118"/>
    <cellStyle name="Normal 6 3" xfId="119"/>
    <cellStyle name="Normal 6 4" xfId="129"/>
    <cellStyle name="Normal 7" xfId="11"/>
    <cellStyle name="Normal 8" xfId="61"/>
    <cellStyle name="Normal 8 2" xfId="120"/>
    <cellStyle name="Normal 9" xfId="62"/>
    <cellStyle name="Percent 2" xfId="8"/>
    <cellStyle name="Percent 3" xfId="63"/>
    <cellStyle name="Percent 4" xfId="64"/>
    <cellStyle name="SN_241" xfId="100"/>
    <cellStyle name="SN_it" xfId="101"/>
    <cellStyle name="Style 1" xfId="9"/>
    <cellStyle name="Style 1 2" xfId="65"/>
    <cellStyle name="Style 1 3" xfId="66"/>
    <cellStyle name="Style 1 4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Ввод " xfId="74"/>
    <cellStyle name="Ввод  2" xfId="124"/>
    <cellStyle name="Вывод" xfId="75"/>
    <cellStyle name="Вывод 2" xfId="125"/>
    <cellStyle name="Вычисление" xfId="76"/>
    <cellStyle name="Вычисление 2" xfId="126"/>
    <cellStyle name="Заголовок 1" xfId="77"/>
    <cellStyle name="Заголовок 2" xfId="78"/>
    <cellStyle name="Заголовок 3" xfId="79"/>
    <cellStyle name="Заголовок 4" xfId="80"/>
    <cellStyle name="Итог" xfId="81"/>
    <cellStyle name="Итог 2" xfId="127"/>
    <cellStyle name="Контрольная ячейка" xfId="82"/>
    <cellStyle name="Название" xfId="83"/>
    <cellStyle name="Нейтральный" xfId="84"/>
    <cellStyle name="Обычный 2" xfId="85"/>
    <cellStyle name="Обычный 3" xfId="86"/>
    <cellStyle name="Обычный_Лист1" xfId="7"/>
    <cellStyle name="Плохой" xfId="87"/>
    <cellStyle name="Пояснение" xfId="88"/>
    <cellStyle name="Примечание" xfId="89"/>
    <cellStyle name="Примечание 2" xfId="128"/>
    <cellStyle name="Связанная ячейка" xfId="90"/>
    <cellStyle name="Стиль 1" xfId="91"/>
    <cellStyle name="Стиль 1 2" xfId="10"/>
    <cellStyle name="Стиль 1 2 2" xfId="92"/>
    <cellStyle name="Стиль 1 2 3" xfId="121"/>
    <cellStyle name="Текст предупреждения" xfId="93"/>
    <cellStyle name="Финансовый 2" xfId="94"/>
    <cellStyle name="Финансовый 2 2" xfId="95"/>
    <cellStyle name="Финансовый 3" xfId="96"/>
    <cellStyle name="Финансовый 3 2" xfId="97"/>
    <cellStyle name="Финансовый 4" xfId="98"/>
    <cellStyle name="Хороший" xfId="9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2553566</xdr:colOff>
      <xdr:row>25</xdr:row>
      <xdr:rowOff>467591</xdr:rowOff>
    </xdr:from>
    <xdr:ext cx="184731" cy="264560"/>
    <xdr:sp macro="" textlink="">
      <xdr:nvSpPr>
        <xdr:cNvPr id="2" name="TextBox 1"/>
        <xdr:cNvSpPr txBox="1"/>
      </xdr:nvSpPr>
      <xdr:spPr>
        <a:xfrm>
          <a:off x="3868016" y="7096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2553566</xdr:colOff>
      <xdr:row>25</xdr:row>
      <xdr:rowOff>467591</xdr:rowOff>
    </xdr:from>
    <xdr:ext cx="184731" cy="264560"/>
    <xdr:sp macro="" textlink="">
      <xdr:nvSpPr>
        <xdr:cNvPr id="3" name="TextBox 2"/>
        <xdr:cNvSpPr txBox="1"/>
      </xdr:nvSpPr>
      <xdr:spPr>
        <a:xfrm>
          <a:off x="3868016" y="7096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2553566</xdr:colOff>
      <xdr:row>25</xdr:row>
      <xdr:rowOff>467591</xdr:rowOff>
    </xdr:from>
    <xdr:ext cx="184731" cy="264560"/>
    <xdr:sp macro="" textlink="">
      <xdr:nvSpPr>
        <xdr:cNvPr id="4" name="TextBox 3"/>
        <xdr:cNvSpPr txBox="1"/>
      </xdr:nvSpPr>
      <xdr:spPr>
        <a:xfrm>
          <a:off x="3868016" y="7096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467591</xdr:rowOff>
    </xdr:from>
    <xdr:ext cx="184731" cy="264560"/>
    <xdr:sp macro="" textlink="">
      <xdr:nvSpPr>
        <xdr:cNvPr id="2" name="TextBox 1"/>
        <xdr:cNvSpPr txBox="1"/>
      </xdr:nvSpPr>
      <xdr:spPr>
        <a:xfrm>
          <a:off x="3696566" y="8335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467591</xdr:rowOff>
    </xdr:from>
    <xdr:ext cx="184731" cy="264560"/>
    <xdr:sp macro="" textlink="">
      <xdr:nvSpPr>
        <xdr:cNvPr id="3" name="TextBox 2"/>
        <xdr:cNvSpPr txBox="1"/>
      </xdr:nvSpPr>
      <xdr:spPr>
        <a:xfrm>
          <a:off x="3696566" y="8335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467591</xdr:rowOff>
    </xdr:from>
    <xdr:ext cx="184731" cy="264560"/>
    <xdr:sp macro="" textlink="">
      <xdr:nvSpPr>
        <xdr:cNvPr id="4" name="TextBox 3"/>
        <xdr:cNvSpPr txBox="1"/>
      </xdr:nvSpPr>
      <xdr:spPr>
        <a:xfrm>
          <a:off x="3696566" y="8335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467591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962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467591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962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467591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962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7087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7087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7087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7087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7087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7087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7992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7992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7992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7992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7992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467591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7992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467591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7325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467591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7325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467591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7325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467591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7325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467591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7325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467591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7325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59999389629810485"/>
  </sheetPr>
  <dimension ref="A1:BU66"/>
  <sheetViews>
    <sheetView tabSelected="1" zoomScale="90" zoomScaleNormal="90" zoomScaleSheetLayoutView="70" workbookViewId="0">
      <selection activeCell="M8" sqref="M8"/>
    </sheetView>
  </sheetViews>
  <sheetFormatPr defaultRowHeight="16.5"/>
  <cols>
    <col min="1" max="1" width="6.140625" style="609" customWidth="1"/>
    <col min="2" max="2" width="3.85546875" style="64" customWidth="1"/>
    <col min="3" max="3" width="6.5703125" style="64" customWidth="1"/>
    <col min="4" max="4" width="49.28515625" style="65" customWidth="1"/>
    <col min="5" max="5" width="17.28515625" style="66" hidden="1" customWidth="1"/>
    <col min="6" max="6" width="20.140625" style="93" hidden="1" customWidth="1"/>
    <col min="7" max="7" width="13.42578125" style="93" hidden="1" customWidth="1"/>
    <col min="8" max="8" width="13.5703125" style="431" customWidth="1"/>
    <col min="9" max="9" width="14.85546875" style="431" customWidth="1"/>
    <col min="10" max="10" width="12.85546875" style="589" customWidth="1"/>
    <col min="11" max="11" width="12.28515625" style="589" customWidth="1"/>
    <col min="12" max="12" width="12.85546875" style="589" customWidth="1"/>
    <col min="13" max="15" width="12.7109375" style="40" customWidth="1"/>
    <col min="16" max="17" width="13.85546875" style="40" hidden="1" customWidth="1"/>
    <col min="18" max="18" width="17" style="40" hidden="1" customWidth="1"/>
    <col min="19" max="19" width="54.5703125" style="445" customWidth="1"/>
    <col min="20" max="20" width="11.7109375" style="41" customWidth="1"/>
    <col min="21" max="21" width="10.7109375" style="41" bestFit="1" customWidth="1"/>
    <col min="22" max="60" width="9.140625" style="41"/>
    <col min="61" max="236" width="9.140625" style="40"/>
    <col min="237" max="237" width="5.7109375" style="40" customWidth="1"/>
    <col min="238" max="238" width="6.85546875" style="40" customWidth="1"/>
    <col min="239" max="239" width="50.140625" style="40" customWidth="1"/>
    <col min="240" max="241" width="11.42578125" style="40" customWidth="1"/>
    <col min="242" max="245" width="0" style="40" hidden="1" customWidth="1"/>
    <col min="246" max="246" width="13.140625" style="40" customWidth="1"/>
    <col min="247" max="247" width="12.42578125" style="40" customWidth="1"/>
    <col min="248" max="248" width="12.28515625" style="40" customWidth="1"/>
    <col min="249" max="251" width="0" style="40" hidden="1" customWidth="1"/>
    <col min="252" max="252" width="12.7109375" style="40" customWidth="1"/>
    <col min="253" max="253" width="12.42578125" style="40" customWidth="1"/>
    <col min="254" max="254" width="13.28515625" style="40" customWidth="1"/>
    <col min="255" max="255" width="12.42578125" style="40" customWidth="1"/>
    <col min="256" max="256" width="11.7109375" style="40" customWidth="1"/>
    <col min="257" max="257" width="11.42578125" style="40" customWidth="1"/>
    <col min="258" max="258" width="11.5703125" style="40" bestFit="1" customWidth="1"/>
    <col min="259" max="259" width="11.85546875" style="40" customWidth="1"/>
    <col min="260" max="260" width="12" style="40" customWidth="1"/>
    <col min="261" max="492" width="9.140625" style="40"/>
    <col min="493" max="493" width="5.7109375" style="40" customWidth="1"/>
    <col min="494" max="494" width="6.85546875" style="40" customWidth="1"/>
    <col min="495" max="495" width="50.140625" style="40" customWidth="1"/>
    <col min="496" max="497" width="11.42578125" style="40" customWidth="1"/>
    <col min="498" max="501" width="0" style="40" hidden="1" customWidth="1"/>
    <col min="502" max="502" width="13.140625" style="40" customWidth="1"/>
    <col min="503" max="503" width="12.42578125" style="40" customWidth="1"/>
    <col min="504" max="504" width="12.28515625" style="40" customWidth="1"/>
    <col min="505" max="507" width="0" style="40" hidden="1" customWidth="1"/>
    <col min="508" max="508" width="12.7109375" style="40" customWidth="1"/>
    <col min="509" max="509" width="12.42578125" style="40" customWidth="1"/>
    <col min="510" max="510" width="13.28515625" style="40" customWidth="1"/>
    <col min="511" max="511" width="12.42578125" style="40" customWidth="1"/>
    <col min="512" max="512" width="11.7109375" style="40" customWidth="1"/>
    <col min="513" max="513" width="11.42578125" style="40" customWidth="1"/>
    <col min="514" max="514" width="11.5703125" style="40" bestFit="1" customWidth="1"/>
    <col min="515" max="515" width="11.85546875" style="40" customWidth="1"/>
    <col min="516" max="516" width="12" style="40" customWidth="1"/>
    <col min="517" max="748" width="9.140625" style="40"/>
    <col min="749" max="749" width="5.7109375" style="40" customWidth="1"/>
    <col min="750" max="750" width="6.85546875" style="40" customWidth="1"/>
    <col min="751" max="751" width="50.140625" style="40" customWidth="1"/>
    <col min="752" max="753" width="11.42578125" style="40" customWidth="1"/>
    <col min="754" max="757" width="0" style="40" hidden="1" customWidth="1"/>
    <col min="758" max="758" width="13.140625" style="40" customWidth="1"/>
    <col min="759" max="759" width="12.42578125" style="40" customWidth="1"/>
    <col min="760" max="760" width="12.28515625" style="40" customWidth="1"/>
    <col min="761" max="763" width="0" style="40" hidden="1" customWidth="1"/>
    <col min="764" max="764" width="12.7109375" style="40" customWidth="1"/>
    <col min="765" max="765" width="12.42578125" style="40" customWidth="1"/>
    <col min="766" max="766" width="13.28515625" style="40" customWidth="1"/>
    <col min="767" max="767" width="12.42578125" style="40" customWidth="1"/>
    <col min="768" max="768" width="11.7109375" style="40" customWidth="1"/>
    <col min="769" max="769" width="11.42578125" style="40" customWidth="1"/>
    <col min="770" max="770" width="11.5703125" style="40" bestFit="1" customWidth="1"/>
    <col min="771" max="771" width="11.85546875" style="40" customWidth="1"/>
    <col min="772" max="772" width="12" style="40" customWidth="1"/>
    <col min="773" max="1004" width="9.140625" style="40"/>
    <col min="1005" max="1005" width="5.7109375" style="40" customWidth="1"/>
    <col min="1006" max="1006" width="6.85546875" style="40" customWidth="1"/>
    <col min="1007" max="1007" width="50.140625" style="40" customWidth="1"/>
    <col min="1008" max="1009" width="11.42578125" style="40" customWidth="1"/>
    <col min="1010" max="1013" width="0" style="40" hidden="1" customWidth="1"/>
    <col min="1014" max="1014" width="13.140625" style="40" customWidth="1"/>
    <col min="1015" max="1015" width="12.42578125" style="40" customWidth="1"/>
    <col min="1016" max="1016" width="12.28515625" style="40" customWidth="1"/>
    <col min="1017" max="1019" width="0" style="40" hidden="1" customWidth="1"/>
    <col min="1020" max="1020" width="12.7109375" style="40" customWidth="1"/>
    <col min="1021" max="1021" width="12.42578125" style="40" customWidth="1"/>
    <col min="1022" max="1022" width="13.28515625" style="40" customWidth="1"/>
    <col min="1023" max="1023" width="12.42578125" style="40" customWidth="1"/>
    <col min="1024" max="1024" width="11.7109375" style="40" customWidth="1"/>
    <col min="1025" max="1025" width="11.42578125" style="40" customWidth="1"/>
    <col min="1026" max="1026" width="11.5703125" style="40" bestFit="1" customWidth="1"/>
    <col min="1027" max="1027" width="11.85546875" style="40" customWidth="1"/>
    <col min="1028" max="1028" width="12" style="40" customWidth="1"/>
    <col min="1029" max="1260" width="9.140625" style="40"/>
    <col min="1261" max="1261" width="5.7109375" style="40" customWidth="1"/>
    <col min="1262" max="1262" width="6.85546875" style="40" customWidth="1"/>
    <col min="1263" max="1263" width="50.140625" style="40" customWidth="1"/>
    <col min="1264" max="1265" width="11.42578125" style="40" customWidth="1"/>
    <col min="1266" max="1269" width="0" style="40" hidden="1" customWidth="1"/>
    <col min="1270" max="1270" width="13.140625" style="40" customWidth="1"/>
    <col min="1271" max="1271" width="12.42578125" style="40" customWidth="1"/>
    <col min="1272" max="1272" width="12.28515625" style="40" customWidth="1"/>
    <col min="1273" max="1275" width="0" style="40" hidden="1" customWidth="1"/>
    <col min="1276" max="1276" width="12.7109375" style="40" customWidth="1"/>
    <col min="1277" max="1277" width="12.42578125" style="40" customWidth="1"/>
    <col min="1278" max="1278" width="13.28515625" style="40" customWidth="1"/>
    <col min="1279" max="1279" width="12.42578125" style="40" customWidth="1"/>
    <col min="1280" max="1280" width="11.7109375" style="40" customWidth="1"/>
    <col min="1281" max="1281" width="11.42578125" style="40" customWidth="1"/>
    <col min="1282" max="1282" width="11.5703125" style="40" bestFit="1" customWidth="1"/>
    <col min="1283" max="1283" width="11.85546875" style="40" customWidth="1"/>
    <col min="1284" max="1284" width="12" style="40" customWidth="1"/>
    <col min="1285" max="1516" width="9.140625" style="40"/>
    <col min="1517" max="1517" width="5.7109375" style="40" customWidth="1"/>
    <col min="1518" max="1518" width="6.85546875" style="40" customWidth="1"/>
    <col min="1519" max="1519" width="50.140625" style="40" customWidth="1"/>
    <col min="1520" max="1521" width="11.42578125" style="40" customWidth="1"/>
    <col min="1522" max="1525" width="0" style="40" hidden="1" customWidth="1"/>
    <col min="1526" max="1526" width="13.140625" style="40" customWidth="1"/>
    <col min="1527" max="1527" width="12.42578125" style="40" customWidth="1"/>
    <col min="1528" max="1528" width="12.28515625" style="40" customWidth="1"/>
    <col min="1529" max="1531" width="0" style="40" hidden="1" customWidth="1"/>
    <col min="1532" max="1532" width="12.7109375" style="40" customWidth="1"/>
    <col min="1533" max="1533" width="12.42578125" style="40" customWidth="1"/>
    <col min="1534" max="1534" width="13.28515625" style="40" customWidth="1"/>
    <col min="1535" max="1535" width="12.42578125" style="40" customWidth="1"/>
    <col min="1536" max="1536" width="11.7109375" style="40" customWidth="1"/>
    <col min="1537" max="1537" width="11.42578125" style="40" customWidth="1"/>
    <col min="1538" max="1538" width="11.5703125" style="40" bestFit="1" customWidth="1"/>
    <col min="1539" max="1539" width="11.85546875" style="40" customWidth="1"/>
    <col min="1540" max="1540" width="12" style="40" customWidth="1"/>
    <col min="1541" max="1772" width="9.140625" style="40"/>
    <col min="1773" max="1773" width="5.7109375" style="40" customWidth="1"/>
    <col min="1774" max="1774" width="6.85546875" style="40" customWidth="1"/>
    <col min="1775" max="1775" width="50.140625" style="40" customWidth="1"/>
    <col min="1776" max="1777" width="11.42578125" style="40" customWidth="1"/>
    <col min="1778" max="1781" width="0" style="40" hidden="1" customWidth="1"/>
    <col min="1782" max="1782" width="13.140625" style="40" customWidth="1"/>
    <col min="1783" max="1783" width="12.42578125" style="40" customWidth="1"/>
    <col min="1784" max="1784" width="12.28515625" style="40" customWidth="1"/>
    <col min="1785" max="1787" width="0" style="40" hidden="1" customWidth="1"/>
    <col min="1788" max="1788" width="12.7109375" style="40" customWidth="1"/>
    <col min="1789" max="1789" width="12.42578125" style="40" customWidth="1"/>
    <col min="1790" max="1790" width="13.28515625" style="40" customWidth="1"/>
    <col min="1791" max="1791" width="12.42578125" style="40" customWidth="1"/>
    <col min="1792" max="1792" width="11.7109375" style="40" customWidth="1"/>
    <col min="1793" max="1793" width="11.42578125" style="40" customWidth="1"/>
    <col min="1794" max="1794" width="11.5703125" style="40" bestFit="1" customWidth="1"/>
    <col min="1795" max="1795" width="11.85546875" style="40" customWidth="1"/>
    <col min="1796" max="1796" width="12" style="40" customWidth="1"/>
    <col min="1797" max="2028" width="9.140625" style="40"/>
    <col min="2029" max="2029" width="5.7109375" style="40" customWidth="1"/>
    <col min="2030" max="2030" width="6.85546875" style="40" customWidth="1"/>
    <col min="2031" max="2031" width="50.140625" style="40" customWidth="1"/>
    <col min="2032" max="2033" width="11.42578125" style="40" customWidth="1"/>
    <col min="2034" max="2037" width="0" style="40" hidden="1" customWidth="1"/>
    <col min="2038" max="2038" width="13.140625" style="40" customWidth="1"/>
    <col min="2039" max="2039" width="12.42578125" style="40" customWidth="1"/>
    <col min="2040" max="2040" width="12.28515625" style="40" customWidth="1"/>
    <col min="2041" max="2043" width="0" style="40" hidden="1" customWidth="1"/>
    <col min="2044" max="2044" width="12.7109375" style="40" customWidth="1"/>
    <col min="2045" max="2045" width="12.42578125" style="40" customWidth="1"/>
    <col min="2046" max="2046" width="13.28515625" style="40" customWidth="1"/>
    <col min="2047" max="2047" width="12.42578125" style="40" customWidth="1"/>
    <col min="2048" max="2048" width="11.7109375" style="40" customWidth="1"/>
    <col min="2049" max="2049" width="11.42578125" style="40" customWidth="1"/>
    <col min="2050" max="2050" width="11.5703125" style="40" bestFit="1" customWidth="1"/>
    <col min="2051" max="2051" width="11.85546875" style="40" customWidth="1"/>
    <col min="2052" max="2052" width="12" style="40" customWidth="1"/>
    <col min="2053" max="2284" width="9.140625" style="40"/>
    <col min="2285" max="2285" width="5.7109375" style="40" customWidth="1"/>
    <col min="2286" max="2286" width="6.85546875" style="40" customWidth="1"/>
    <col min="2287" max="2287" width="50.140625" style="40" customWidth="1"/>
    <col min="2288" max="2289" width="11.42578125" style="40" customWidth="1"/>
    <col min="2290" max="2293" width="0" style="40" hidden="1" customWidth="1"/>
    <col min="2294" max="2294" width="13.140625" style="40" customWidth="1"/>
    <col min="2295" max="2295" width="12.42578125" style="40" customWidth="1"/>
    <col min="2296" max="2296" width="12.28515625" style="40" customWidth="1"/>
    <col min="2297" max="2299" width="0" style="40" hidden="1" customWidth="1"/>
    <col min="2300" max="2300" width="12.7109375" style="40" customWidth="1"/>
    <col min="2301" max="2301" width="12.42578125" style="40" customWidth="1"/>
    <col min="2302" max="2302" width="13.28515625" style="40" customWidth="1"/>
    <col min="2303" max="2303" width="12.42578125" style="40" customWidth="1"/>
    <col min="2304" max="2304" width="11.7109375" style="40" customWidth="1"/>
    <col min="2305" max="2305" width="11.42578125" style="40" customWidth="1"/>
    <col min="2306" max="2306" width="11.5703125" style="40" bestFit="1" customWidth="1"/>
    <col min="2307" max="2307" width="11.85546875" style="40" customWidth="1"/>
    <col min="2308" max="2308" width="12" style="40" customWidth="1"/>
    <col min="2309" max="2540" width="9.140625" style="40"/>
    <col min="2541" max="2541" width="5.7109375" style="40" customWidth="1"/>
    <col min="2542" max="2542" width="6.85546875" style="40" customWidth="1"/>
    <col min="2543" max="2543" width="50.140625" style="40" customWidth="1"/>
    <col min="2544" max="2545" width="11.42578125" style="40" customWidth="1"/>
    <col min="2546" max="2549" width="0" style="40" hidden="1" customWidth="1"/>
    <col min="2550" max="2550" width="13.140625" style="40" customWidth="1"/>
    <col min="2551" max="2551" width="12.42578125" style="40" customWidth="1"/>
    <col min="2552" max="2552" width="12.28515625" style="40" customWidth="1"/>
    <col min="2553" max="2555" width="0" style="40" hidden="1" customWidth="1"/>
    <col min="2556" max="2556" width="12.7109375" style="40" customWidth="1"/>
    <col min="2557" max="2557" width="12.42578125" style="40" customWidth="1"/>
    <col min="2558" max="2558" width="13.28515625" style="40" customWidth="1"/>
    <col min="2559" max="2559" width="12.42578125" style="40" customWidth="1"/>
    <col min="2560" max="2560" width="11.7109375" style="40" customWidth="1"/>
    <col min="2561" max="2561" width="11.42578125" style="40" customWidth="1"/>
    <col min="2562" max="2562" width="11.5703125" style="40" bestFit="1" customWidth="1"/>
    <col min="2563" max="2563" width="11.85546875" style="40" customWidth="1"/>
    <col min="2564" max="2564" width="12" style="40" customWidth="1"/>
    <col min="2565" max="2796" width="9.140625" style="40"/>
    <col min="2797" max="2797" width="5.7109375" style="40" customWidth="1"/>
    <col min="2798" max="2798" width="6.85546875" style="40" customWidth="1"/>
    <col min="2799" max="2799" width="50.140625" style="40" customWidth="1"/>
    <col min="2800" max="2801" width="11.42578125" style="40" customWidth="1"/>
    <col min="2802" max="2805" width="0" style="40" hidden="1" customWidth="1"/>
    <col min="2806" max="2806" width="13.140625" style="40" customWidth="1"/>
    <col min="2807" max="2807" width="12.42578125" style="40" customWidth="1"/>
    <col min="2808" max="2808" width="12.28515625" style="40" customWidth="1"/>
    <col min="2809" max="2811" width="0" style="40" hidden="1" customWidth="1"/>
    <col min="2812" max="2812" width="12.7109375" style="40" customWidth="1"/>
    <col min="2813" max="2813" width="12.42578125" style="40" customWidth="1"/>
    <col min="2814" max="2814" width="13.28515625" style="40" customWidth="1"/>
    <col min="2815" max="2815" width="12.42578125" style="40" customWidth="1"/>
    <col min="2816" max="2816" width="11.7109375" style="40" customWidth="1"/>
    <col min="2817" max="2817" width="11.42578125" style="40" customWidth="1"/>
    <col min="2818" max="2818" width="11.5703125" style="40" bestFit="1" customWidth="1"/>
    <col min="2819" max="2819" width="11.85546875" style="40" customWidth="1"/>
    <col min="2820" max="2820" width="12" style="40" customWidth="1"/>
    <col min="2821" max="3052" width="9.140625" style="40"/>
    <col min="3053" max="3053" width="5.7109375" style="40" customWidth="1"/>
    <col min="3054" max="3054" width="6.85546875" style="40" customWidth="1"/>
    <col min="3055" max="3055" width="50.140625" style="40" customWidth="1"/>
    <col min="3056" max="3057" width="11.42578125" style="40" customWidth="1"/>
    <col min="3058" max="3061" width="0" style="40" hidden="1" customWidth="1"/>
    <col min="3062" max="3062" width="13.140625" style="40" customWidth="1"/>
    <col min="3063" max="3063" width="12.42578125" style="40" customWidth="1"/>
    <col min="3064" max="3064" width="12.28515625" style="40" customWidth="1"/>
    <col min="3065" max="3067" width="0" style="40" hidden="1" customWidth="1"/>
    <col min="3068" max="3068" width="12.7109375" style="40" customWidth="1"/>
    <col min="3069" max="3069" width="12.42578125" style="40" customWidth="1"/>
    <col min="3070" max="3070" width="13.28515625" style="40" customWidth="1"/>
    <col min="3071" max="3071" width="12.42578125" style="40" customWidth="1"/>
    <col min="3072" max="3072" width="11.7109375" style="40" customWidth="1"/>
    <col min="3073" max="3073" width="11.42578125" style="40" customWidth="1"/>
    <col min="3074" max="3074" width="11.5703125" style="40" bestFit="1" customWidth="1"/>
    <col min="3075" max="3075" width="11.85546875" style="40" customWidth="1"/>
    <col min="3076" max="3076" width="12" style="40" customWidth="1"/>
    <col min="3077" max="3308" width="9.140625" style="40"/>
    <col min="3309" max="3309" width="5.7109375" style="40" customWidth="1"/>
    <col min="3310" max="3310" width="6.85546875" style="40" customWidth="1"/>
    <col min="3311" max="3311" width="50.140625" style="40" customWidth="1"/>
    <col min="3312" max="3313" width="11.42578125" style="40" customWidth="1"/>
    <col min="3314" max="3317" width="0" style="40" hidden="1" customWidth="1"/>
    <col min="3318" max="3318" width="13.140625" style="40" customWidth="1"/>
    <col min="3319" max="3319" width="12.42578125" style="40" customWidth="1"/>
    <col min="3320" max="3320" width="12.28515625" style="40" customWidth="1"/>
    <col min="3321" max="3323" width="0" style="40" hidden="1" customWidth="1"/>
    <col min="3324" max="3324" width="12.7109375" style="40" customWidth="1"/>
    <col min="3325" max="3325" width="12.42578125" style="40" customWidth="1"/>
    <col min="3326" max="3326" width="13.28515625" style="40" customWidth="1"/>
    <col min="3327" max="3327" width="12.42578125" style="40" customWidth="1"/>
    <col min="3328" max="3328" width="11.7109375" style="40" customWidth="1"/>
    <col min="3329" max="3329" width="11.42578125" style="40" customWidth="1"/>
    <col min="3330" max="3330" width="11.5703125" style="40" bestFit="1" customWidth="1"/>
    <col min="3331" max="3331" width="11.85546875" style="40" customWidth="1"/>
    <col min="3332" max="3332" width="12" style="40" customWidth="1"/>
    <col min="3333" max="3564" width="9.140625" style="40"/>
    <col min="3565" max="3565" width="5.7109375" style="40" customWidth="1"/>
    <col min="3566" max="3566" width="6.85546875" style="40" customWidth="1"/>
    <col min="3567" max="3567" width="50.140625" style="40" customWidth="1"/>
    <col min="3568" max="3569" width="11.42578125" style="40" customWidth="1"/>
    <col min="3570" max="3573" width="0" style="40" hidden="1" customWidth="1"/>
    <col min="3574" max="3574" width="13.140625" style="40" customWidth="1"/>
    <col min="3575" max="3575" width="12.42578125" style="40" customWidth="1"/>
    <col min="3576" max="3576" width="12.28515625" style="40" customWidth="1"/>
    <col min="3577" max="3579" width="0" style="40" hidden="1" customWidth="1"/>
    <col min="3580" max="3580" width="12.7109375" style="40" customWidth="1"/>
    <col min="3581" max="3581" width="12.42578125" style="40" customWidth="1"/>
    <col min="3582" max="3582" width="13.28515625" style="40" customWidth="1"/>
    <col min="3583" max="3583" width="12.42578125" style="40" customWidth="1"/>
    <col min="3584" max="3584" width="11.7109375" style="40" customWidth="1"/>
    <col min="3585" max="3585" width="11.42578125" style="40" customWidth="1"/>
    <col min="3586" max="3586" width="11.5703125" style="40" bestFit="1" customWidth="1"/>
    <col min="3587" max="3587" width="11.85546875" style="40" customWidth="1"/>
    <col min="3588" max="3588" width="12" style="40" customWidth="1"/>
    <col min="3589" max="3820" width="9.140625" style="40"/>
    <col min="3821" max="3821" width="5.7109375" style="40" customWidth="1"/>
    <col min="3822" max="3822" width="6.85546875" style="40" customWidth="1"/>
    <col min="3823" max="3823" width="50.140625" style="40" customWidth="1"/>
    <col min="3824" max="3825" width="11.42578125" style="40" customWidth="1"/>
    <col min="3826" max="3829" width="0" style="40" hidden="1" customWidth="1"/>
    <col min="3830" max="3830" width="13.140625" style="40" customWidth="1"/>
    <col min="3831" max="3831" width="12.42578125" style="40" customWidth="1"/>
    <col min="3832" max="3832" width="12.28515625" style="40" customWidth="1"/>
    <col min="3833" max="3835" width="0" style="40" hidden="1" customWidth="1"/>
    <col min="3836" max="3836" width="12.7109375" style="40" customWidth="1"/>
    <col min="3837" max="3837" width="12.42578125" style="40" customWidth="1"/>
    <col min="3838" max="3838" width="13.28515625" style="40" customWidth="1"/>
    <col min="3839" max="3839" width="12.42578125" style="40" customWidth="1"/>
    <col min="3840" max="3840" width="11.7109375" style="40" customWidth="1"/>
    <col min="3841" max="3841" width="11.42578125" style="40" customWidth="1"/>
    <col min="3842" max="3842" width="11.5703125" style="40" bestFit="1" customWidth="1"/>
    <col min="3843" max="3843" width="11.85546875" style="40" customWidth="1"/>
    <col min="3844" max="3844" width="12" style="40" customWidth="1"/>
    <col min="3845" max="4076" width="9.140625" style="40"/>
    <col min="4077" max="4077" width="5.7109375" style="40" customWidth="1"/>
    <col min="4078" max="4078" width="6.85546875" style="40" customWidth="1"/>
    <col min="4079" max="4079" width="50.140625" style="40" customWidth="1"/>
    <col min="4080" max="4081" width="11.42578125" style="40" customWidth="1"/>
    <col min="4082" max="4085" width="0" style="40" hidden="1" customWidth="1"/>
    <col min="4086" max="4086" width="13.140625" style="40" customWidth="1"/>
    <col min="4087" max="4087" width="12.42578125" style="40" customWidth="1"/>
    <col min="4088" max="4088" width="12.28515625" style="40" customWidth="1"/>
    <col min="4089" max="4091" width="0" style="40" hidden="1" customWidth="1"/>
    <col min="4092" max="4092" width="12.7109375" style="40" customWidth="1"/>
    <col min="4093" max="4093" width="12.42578125" style="40" customWidth="1"/>
    <col min="4094" max="4094" width="13.28515625" style="40" customWidth="1"/>
    <col min="4095" max="4095" width="12.42578125" style="40" customWidth="1"/>
    <col min="4096" max="4096" width="11.7109375" style="40" customWidth="1"/>
    <col min="4097" max="4097" width="11.42578125" style="40" customWidth="1"/>
    <col min="4098" max="4098" width="11.5703125" style="40" bestFit="1" customWidth="1"/>
    <col min="4099" max="4099" width="11.85546875" style="40" customWidth="1"/>
    <col min="4100" max="4100" width="12" style="40" customWidth="1"/>
    <col min="4101" max="4332" width="9.140625" style="40"/>
    <col min="4333" max="4333" width="5.7109375" style="40" customWidth="1"/>
    <col min="4334" max="4334" width="6.85546875" style="40" customWidth="1"/>
    <col min="4335" max="4335" width="50.140625" style="40" customWidth="1"/>
    <col min="4336" max="4337" width="11.42578125" style="40" customWidth="1"/>
    <col min="4338" max="4341" width="0" style="40" hidden="1" customWidth="1"/>
    <col min="4342" max="4342" width="13.140625" style="40" customWidth="1"/>
    <col min="4343" max="4343" width="12.42578125" style="40" customWidth="1"/>
    <col min="4344" max="4344" width="12.28515625" style="40" customWidth="1"/>
    <col min="4345" max="4347" width="0" style="40" hidden="1" customWidth="1"/>
    <col min="4348" max="4348" width="12.7109375" style="40" customWidth="1"/>
    <col min="4349" max="4349" width="12.42578125" style="40" customWidth="1"/>
    <col min="4350" max="4350" width="13.28515625" style="40" customWidth="1"/>
    <col min="4351" max="4351" width="12.42578125" style="40" customWidth="1"/>
    <col min="4352" max="4352" width="11.7109375" style="40" customWidth="1"/>
    <col min="4353" max="4353" width="11.42578125" style="40" customWidth="1"/>
    <col min="4354" max="4354" width="11.5703125" style="40" bestFit="1" customWidth="1"/>
    <col min="4355" max="4355" width="11.85546875" style="40" customWidth="1"/>
    <col min="4356" max="4356" width="12" style="40" customWidth="1"/>
    <col min="4357" max="4588" width="9.140625" style="40"/>
    <col min="4589" max="4589" width="5.7109375" style="40" customWidth="1"/>
    <col min="4590" max="4590" width="6.85546875" style="40" customWidth="1"/>
    <col min="4591" max="4591" width="50.140625" style="40" customWidth="1"/>
    <col min="4592" max="4593" width="11.42578125" style="40" customWidth="1"/>
    <col min="4594" max="4597" width="0" style="40" hidden="1" customWidth="1"/>
    <col min="4598" max="4598" width="13.140625" style="40" customWidth="1"/>
    <col min="4599" max="4599" width="12.42578125" style="40" customWidth="1"/>
    <col min="4600" max="4600" width="12.28515625" style="40" customWidth="1"/>
    <col min="4601" max="4603" width="0" style="40" hidden="1" customWidth="1"/>
    <col min="4604" max="4604" width="12.7109375" style="40" customWidth="1"/>
    <col min="4605" max="4605" width="12.42578125" style="40" customWidth="1"/>
    <col min="4606" max="4606" width="13.28515625" style="40" customWidth="1"/>
    <col min="4607" max="4607" width="12.42578125" style="40" customWidth="1"/>
    <col min="4608" max="4608" width="11.7109375" style="40" customWidth="1"/>
    <col min="4609" max="4609" width="11.42578125" style="40" customWidth="1"/>
    <col min="4610" max="4610" width="11.5703125" style="40" bestFit="1" customWidth="1"/>
    <col min="4611" max="4611" width="11.85546875" style="40" customWidth="1"/>
    <col min="4612" max="4612" width="12" style="40" customWidth="1"/>
    <col min="4613" max="4844" width="9.140625" style="40"/>
    <col min="4845" max="4845" width="5.7109375" style="40" customWidth="1"/>
    <col min="4846" max="4846" width="6.85546875" style="40" customWidth="1"/>
    <col min="4847" max="4847" width="50.140625" style="40" customWidth="1"/>
    <col min="4848" max="4849" width="11.42578125" style="40" customWidth="1"/>
    <col min="4850" max="4853" width="0" style="40" hidden="1" customWidth="1"/>
    <col min="4854" max="4854" width="13.140625" style="40" customWidth="1"/>
    <col min="4855" max="4855" width="12.42578125" style="40" customWidth="1"/>
    <col min="4856" max="4856" width="12.28515625" style="40" customWidth="1"/>
    <col min="4857" max="4859" width="0" style="40" hidden="1" customWidth="1"/>
    <col min="4860" max="4860" width="12.7109375" style="40" customWidth="1"/>
    <col min="4861" max="4861" width="12.42578125" style="40" customWidth="1"/>
    <col min="4862" max="4862" width="13.28515625" style="40" customWidth="1"/>
    <col min="4863" max="4863" width="12.42578125" style="40" customWidth="1"/>
    <col min="4864" max="4864" width="11.7109375" style="40" customWidth="1"/>
    <col min="4865" max="4865" width="11.42578125" style="40" customWidth="1"/>
    <col min="4866" max="4866" width="11.5703125" style="40" bestFit="1" customWidth="1"/>
    <col min="4867" max="4867" width="11.85546875" style="40" customWidth="1"/>
    <col min="4868" max="4868" width="12" style="40" customWidth="1"/>
    <col min="4869" max="5100" width="9.140625" style="40"/>
    <col min="5101" max="5101" width="5.7109375" style="40" customWidth="1"/>
    <col min="5102" max="5102" width="6.85546875" style="40" customWidth="1"/>
    <col min="5103" max="5103" width="50.140625" style="40" customWidth="1"/>
    <col min="5104" max="5105" width="11.42578125" style="40" customWidth="1"/>
    <col min="5106" max="5109" width="0" style="40" hidden="1" customWidth="1"/>
    <col min="5110" max="5110" width="13.140625" style="40" customWidth="1"/>
    <col min="5111" max="5111" width="12.42578125" style="40" customWidth="1"/>
    <col min="5112" max="5112" width="12.28515625" style="40" customWidth="1"/>
    <col min="5113" max="5115" width="0" style="40" hidden="1" customWidth="1"/>
    <col min="5116" max="5116" width="12.7109375" style="40" customWidth="1"/>
    <col min="5117" max="5117" width="12.42578125" style="40" customWidth="1"/>
    <col min="5118" max="5118" width="13.28515625" style="40" customWidth="1"/>
    <col min="5119" max="5119" width="12.42578125" style="40" customWidth="1"/>
    <col min="5120" max="5120" width="11.7109375" style="40" customWidth="1"/>
    <col min="5121" max="5121" width="11.42578125" style="40" customWidth="1"/>
    <col min="5122" max="5122" width="11.5703125" style="40" bestFit="1" customWidth="1"/>
    <col min="5123" max="5123" width="11.85546875" style="40" customWidth="1"/>
    <col min="5124" max="5124" width="12" style="40" customWidth="1"/>
    <col min="5125" max="5356" width="9.140625" style="40"/>
    <col min="5357" max="5357" width="5.7109375" style="40" customWidth="1"/>
    <col min="5358" max="5358" width="6.85546875" style="40" customWidth="1"/>
    <col min="5359" max="5359" width="50.140625" style="40" customWidth="1"/>
    <col min="5360" max="5361" width="11.42578125" style="40" customWidth="1"/>
    <col min="5362" max="5365" width="0" style="40" hidden="1" customWidth="1"/>
    <col min="5366" max="5366" width="13.140625" style="40" customWidth="1"/>
    <col min="5367" max="5367" width="12.42578125" style="40" customWidth="1"/>
    <col min="5368" max="5368" width="12.28515625" style="40" customWidth="1"/>
    <col min="5369" max="5371" width="0" style="40" hidden="1" customWidth="1"/>
    <col min="5372" max="5372" width="12.7109375" style="40" customWidth="1"/>
    <col min="5373" max="5373" width="12.42578125" style="40" customWidth="1"/>
    <col min="5374" max="5374" width="13.28515625" style="40" customWidth="1"/>
    <col min="5375" max="5375" width="12.42578125" style="40" customWidth="1"/>
    <col min="5376" max="5376" width="11.7109375" style="40" customWidth="1"/>
    <col min="5377" max="5377" width="11.42578125" style="40" customWidth="1"/>
    <col min="5378" max="5378" width="11.5703125" style="40" bestFit="1" customWidth="1"/>
    <col min="5379" max="5379" width="11.85546875" style="40" customWidth="1"/>
    <col min="5380" max="5380" width="12" style="40" customWidth="1"/>
    <col min="5381" max="5612" width="9.140625" style="40"/>
    <col min="5613" max="5613" width="5.7109375" style="40" customWidth="1"/>
    <col min="5614" max="5614" width="6.85546875" style="40" customWidth="1"/>
    <col min="5615" max="5615" width="50.140625" style="40" customWidth="1"/>
    <col min="5616" max="5617" width="11.42578125" style="40" customWidth="1"/>
    <col min="5618" max="5621" width="0" style="40" hidden="1" customWidth="1"/>
    <col min="5622" max="5622" width="13.140625" style="40" customWidth="1"/>
    <col min="5623" max="5623" width="12.42578125" style="40" customWidth="1"/>
    <col min="5624" max="5624" width="12.28515625" style="40" customWidth="1"/>
    <col min="5625" max="5627" width="0" style="40" hidden="1" customWidth="1"/>
    <col min="5628" max="5628" width="12.7109375" style="40" customWidth="1"/>
    <col min="5629" max="5629" width="12.42578125" style="40" customWidth="1"/>
    <col min="5630" max="5630" width="13.28515625" style="40" customWidth="1"/>
    <col min="5631" max="5631" width="12.42578125" style="40" customWidth="1"/>
    <col min="5632" max="5632" width="11.7109375" style="40" customWidth="1"/>
    <col min="5633" max="5633" width="11.42578125" style="40" customWidth="1"/>
    <col min="5634" max="5634" width="11.5703125" style="40" bestFit="1" customWidth="1"/>
    <col min="5635" max="5635" width="11.85546875" style="40" customWidth="1"/>
    <col min="5636" max="5636" width="12" style="40" customWidth="1"/>
    <col min="5637" max="5868" width="9.140625" style="40"/>
    <col min="5869" max="5869" width="5.7109375" style="40" customWidth="1"/>
    <col min="5870" max="5870" width="6.85546875" style="40" customWidth="1"/>
    <col min="5871" max="5871" width="50.140625" style="40" customWidth="1"/>
    <col min="5872" max="5873" width="11.42578125" style="40" customWidth="1"/>
    <col min="5874" max="5877" width="0" style="40" hidden="1" customWidth="1"/>
    <col min="5878" max="5878" width="13.140625" style="40" customWidth="1"/>
    <col min="5879" max="5879" width="12.42578125" style="40" customWidth="1"/>
    <col min="5880" max="5880" width="12.28515625" style="40" customWidth="1"/>
    <col min="5881" max="5883" width="0" style="40" hidden="1" customWidth="1"/>
    <col min="5884" max="5884" width="12.7109375" style="40" customWidth="1"/>
    <col min="5885" max="5885" width="12.42578125" style="40" customWidth="1"/>
    <col min="5886" max="5886" width="13.28515625" style="40" customWidth="1"/>
    <col min="5887" max="5887" width="12.42578125" style="40" customWidth="1"/>
    <col min="5888" max="5888" width="11.7109375" style="40" customWidth="1"/>
    <col min="5889" max="5889" width="11.42578125" style="40" customWidth="1"/>
    <col min="5890" max="5890" width="11.5703125" style="40" bestFit="1" customWidth="1"/>
    <col min="5891" max="5891" width="11.85546875" style="40" customWidth="1"/>
    <col min="5892" max="5892" width="12" style="40" customWidth="1"/>
    <col min="5893" max="6124" width="9.140625" style="40"/>
    <col min="6125" max="6125" width="5.7109375" style="40" customWidth="1"/>
    <col min="6126" max="6126" width="6.85546875" style="40" customWidth="1"/>
    <col min="6127" max="6127" width="50.140625" style="40" customWidth="1"/>
    <col min="6128" max="6129" width="11.42578125" style="40" customWidth="1"/>
    <col min="6130" max="6133" width="0" style="40" hidden="1" customWidth="1"/>
    <col min="6134" max="6134" width="13.140625" style="40" customWidth="1"/>
    <col min="6135" max="6135" width="12.42578125" style="40" customWidth="1"/>
    <col min="6136" max="6136" width="12.28515625" style="40" customWidth="1"/>
    <col min="6137" max="6139" width="0" style="40" hidden="1" customWidth="1"/>
    <col min="6140" max="6140" width="12.7109375" style="40" customWidth="1"/>
    <col min="6141" max="6141" width="12.42578125" style="40" customWidth="1"/>
    <col min="6142" max="6142" width="13.28515625" style="40" customWidth="1"/>
    <col min="6143" max="6143" width="12.42578125" style="40" customWidth="1"/>
    <col min="6144" max="6144" width="11.7109375" style="40" customWidth="1"/>
    <col min="6145" max="6145" width="11.42578125" style="40" customWidth="1"/>
    <col min="6146" max="6146" width="11.5703125" style="40" bestFit="1" customWidth="1"/>
    <col min="6147" max="6147" width="11.85546875" style="40" customWidth="1"/>
    <col min="6148" max="6148" width="12" style="40" customWidth="1"/>
    <col min="6149" max="6380" width="9.140625" style="40"/>
    <col min="6381" max="6381" width="5.7109375" style="40" customWidth="1"/>
    <col min="6382" max="6382" width="6.85546875" style="40" customWidth="1"/>
    <col min="6383" max="6383" width="50.140625" style="40" customWidth="1"/>
    <col min="6384" max="6385" width="11.42578125" style="40" customWidth="1"/>
    <col min="6386" max="6389" width="0" style="40" hidden="1" customWidth="1"/>
    <col min="6390" max="6390" width="13.140625" style="40" customWidth="1"/>
    <col min="6391" max="6391" width="12.42578125" style="40" customWidth="1"/>
    <col min="6392" max="6392" width="12.28515625" style="40" customWidth="1"/>
    <col min="6393" max="6395" width="0" style="40" hidden="1" customWidth="1"/>
    <col min="6396" max="6396" width="12.7109375" style="40" customWidth="1"/>
    <col min="6397" max="6397" width="12.42578125" style="40" customWidth="1"/>
    <col min="6398" max="6398" width="13.28515625" style="40" customWidth="1"/>
    <col min="6399" max="6399" width="12.42578125" style="40" customWidth="1"/>
    <col min="6400" max="6400" width="11.7109375" style="40" customWidth="1"/>
    <col min="6401" max="6401" width="11.42578125" style="40" customWidth="1"/>
    <col min="6402" max="6402" width="11.5703125" style="40" bestFit="1" customWidth="1"/>
    <col min="6403" max="6403" width="11.85546875" style="40" customWidth="1"/>
    <col min="6404" max="6404" width="12" style="40" customWidth="1"/>
    <col min="6405" max="6636" width="9.140625" style="40"/>
    <col min="6637" max="6637" width="5.7109375" style="40" customWidth="1"/>
    <col min="6638" max="6638" width="6.85546875" style="40" customWidth="1"/>
    <col min="6639" max="6639" width="50.140625" style="40" customWidth="1"/>
    <col min="6640" max="6641" width="11.42578125" style="40" customWidth="1"/>
    <col min="6642" max="6645" width="0" style="40" hidden="1" customWidth="1"/>
    <col min="6646" max="6646" width="13.140625" style="40" customWidth="1"/>
    <col min="6647" max="6647" width="12.42578125" style="40" customWidth="1"/>
    <col min="6648" max="6648" width="12.28515625" style="40" customWidth="1"/>
    <col min="6649" max="6651" width="0" style="40" hidden="1" customWidth="1"/>
    <col min="6652" max="6652" width="12.7109375" style="40" customWidth="1"/>
    <col min="6653" max="6653" width="12.42578125" style="40" customWidth="1"/>
    <col min="6654" max="6654" width="13.28515625" style="40" customWidth="1"/>
    <col min="6655" max="6655" width="12.42578125" style="40" customWidth="1"/>
    <col min="6656" max="6656" width="11.7109375" style="40" customWidth="1"/>
    <col min="6657" max="6657" width="11.42578125" style="40" customWidth="1"/>
    <col min="6658" max="6658" width="11.5703125" style="40" bestFit="1" customWidth="1"/>
    <col min="6659" max="6659" width="11.85546875" style="40" customWidth="1"/>
    <col min="6660" max="6660" width="12" style="40" customWidth="1"/>
    <col min="6661" max="6892" width="9.140625" style="40"/>
    <col min="6893" max="6893" width="5.7109375" style="40" customWidth="1"/>
    <col min="6894" max="6894" width="6.85546875" style="40" customWidth="1"/>
    <col min="6895" max="6895" width="50.140625" style="40" customWidth="1"/>
    <col min="6896" max="6897" width="11.42578125" style="40" customWidth="1"/>
    <col min="6898" max="6901" width="0" style="40" hidden="1" customWidth="1"/>
    <col min="6902" max="6902" width="13.140625" style="40" customWidth="1"/>
    <col min="6903" max="6903" width="12.42578125" style="40" customWidth="1"/>
    <col min="6904" max="6904" width="12.28515625" style="40" customWidth="1"/>
    <col min="6905" max="6907" width="0" style="40" hidden="1" customWidth="1"/>
    <col min="6908" max="6908" width="12.7109375" style="40" customWidth="1"/>
    <col min="6909" max="6909" width="12.42578125" style="40" customWidth="1"/>
    <col min="6910" max="6910" width="13.28515625" style="40" customWidth="1"/>
    <col min="6911" max="6911" width="12.42578125" style="40" customWidth="1"/>
    <col min="6912" max="6912" width="11.7109375" style="40" customWidth="1"/>
    <col min="6913" max="6913" width="11.42578125" style="40" customWidth="1"/>
    <col min="6914" max="6914" width="11.5703125" style="40" bestFit="1" customWidth="1"/>
    <col min="6915" max="6915" width="11.85546875" style="40" customWidth="1"/>
    <col min="6916" max="6916" width="12" style="40" customWidth="1"/>
    <col min="6917" max="7148" width="9.140625" style="40"/>
    <col min="7149" max="7149" width="5.7109375" style="40" customWidth="1"/>
    <col min="7150" max="7150" width="6.85546875" style="40" customWidth="1"/>
    <col min="7151" max="7151" width="50.140625" style="40" customWidth="1"/>
    <col min="7152" max="7153" width="11.42578125" style="40" customWidth="1"/>
    <col min="7154" max="7157" width="0" style="40" hidden="1" customWidth="1"/>
    <col min="7158" max="7158" width="13.140625" style="40" customWidth="1"/>
    <col min="7159" max="7159" width="12.42578125" style="40" customWidth="1"/>
    <col min="7160" max="7160" width="12.28515625" style="40" customWidth="1"/>
    <col min="7161" max="7163" width="0" style="40" hidden="1" customWidth="1"/>
    <col min="7164" max="7164" width="12.7109375" style="40" customWidth="1"/>
    <col min="7165" max="7165" width="12.42578125" style="40" customWidth="1"/>
    <col min="7166" max="7166" width="13.28515625" style="40" customWidth="1"/>
    <col min="7167" max="7167" width="12.42578125" style="40" customWidth="1"/>
    <col min="7168" max="7168" width="11.7109375" style="40" customWidth="1"/>
    <col min="7169" max="7169" width="11.42578125" style="40" customWidth="1"/>
    <col min="7170" max="7170" width="11.5703125" style="40" bestFit="1" customWidth="1"/>
    <col min="7171" max="7171" width="11.85546875" style="40" customWidth="1"/>
    <col min="7172" max="7172" width="12" style="40" customWidth="1"/>
    <col min="7173" max="7404" width="9.140625" style="40"/>
    <col min="7405" max="7405" width="5.7109375" style="40" customWidth="1"/>
    <col min="7406" max="7406" width="6.85546875" style="40" customWidth="1"/>
    <col min="7407" max="7407" width="50.140625" style="40" customWidth="1"/>
    <col min="7408" max="7409" width="11.42578125" style="40" customWidth="1"/>
    <col min="7410" max="7413" width="0" style="40" hidden="1" customWidth="1"/>
    <col min="7414" max="7414" width="13.140625" style="40" customWidth="1"/>
    <col min="7415" max="7415" width="12.42578125" style="40" customWidth="1"/>
    <col min="7416" max="7416" width="12.28515625" style="40" customWidth="1"/>
    <col min="7417" max="7419" width="0" style="40" hidden="1" customWidth="1"/>
    <col min="7420" max="7420" width="12.7109375" style="40" customWidth="1"/>
    <col min="7421" max="7421" width="12.42578125" style="40" customWidth="1"/>
    <col min="7422" max="7422" width="13.28515625" style="40" customWidth="1"/>
    <col min="7423" max="7423" width="12.42578125" style="40" customWidth="1"/>
    <col min="7424" max="7424" width="11.7109375" style="40" customWidth="1"/>
    <col min="7425" max="7425" width="11.42578125" style="40" customWidth="1"/>
    <col min="7426" max="7426" width="11.5703125" style="40" bestFit="1" customWidth="1"/>
    <col min="7427" max="7427" width="11.85546875" style="40" customWidth="1"/>
    <col min="7428" max="7428" width="12" style="40" customWidth="1"/>
    <col min="7429" max="7660" width="9.140625" style="40"/>
    <col min="7661" max="7661" width="5.7109375" style="40" customWidth="1"/>
    <col min="7662" max="7662" width="6.85546875" style="40" customWidth="1"/>
    <col min="7663" max="7663" width="50.140625" style="40" customWidth="1"/>
    <col min="7664" max="7665" width="11.42578125" style="40" customWidth="1"/>
    <col min="7666" max="7669" width="0" style="40" hidden="1" customWidth="1"/>
    <col min="7670" max="7670" width="13.140625" style="40" customWidth="1"/>
    <col min="7671" max="7671" width="12.42578125" style="40" customWidth="1"/>
    <col min="7672" max="7672" width="12.28515625" style="40" customWidth="1"/>
    <col min="7673" max="7675" width="0" style="40" hidden="1" customWidth="1"/>
    <col min="7676" max="7676" width="12.7109375" style="40" customWidth="1"/>
    <col min="7677" max="7677" width="12.42578125" style="40" customWidth="1"/>
    <col min="7678" max="7678" width="13.28515625" style="40" customWidth="1"/>
    <col min="7679" max="7679" width="12.42578125" style="40" customWidth="1"/>
    <col min="7680" max="7680" width="11.7109375" style="40" customWidth="1"/>
    <col min="7681" max="7681" width="11.42578125" style="40" customWidth="1"/>
    <col min="7682" max="7682" width="11.5703125" style="40" bestFit="1" customWidth="1"/>
    <col min="7683" max="7683" width="11.85546875" style="40" customWidth="1"/>
    <col min="7684" max="7684" width="12" style="40" customWidth="1"/>
    <col min="7685" max="7916" width="9.140625" style="40"/>
    <col min="7917" max="7917" width="5.7109375" style="40" customWidth="1"/>
    <col min="7918" max="7918" width="6.85546875" style="40" customWidth="1"/>
    <col min="7919" max="7919" width="50.140625" style="40" customWidth="1"/>
    <col min="7920" max="7921" width="11.42578125" style="40" customWidth="1"/>
    <col min="7922" max="7925" width="0" style="40" hidden="1" customWidth="1"/>
    <col min="7926" max="7926" width="13.140625" style="40" customWidth="1"/>
    <col min="7927" max="7927" width="12.42578125" style="40" customWidth="1"/>
    <col min="7928" max="7928" width="12.28515625" style="40" customWidth="1"/>
    <col min="7929" max="7931" width="0" style="40" hidden="1" customWidth="1"/>
    <col min="7932" max="7932" width="12.7109375" style="40" customWidth="1"/>
    <col min="7933" max="7933" width="12.42578125" style="40" customWidth="1"/>
    <col min="7934" max="7934" width="13.28515625" style="40" customWidth="1"/>
    <col min="7935" max="7935" width="12.42578125" style="40" customWidth="1"/>
    <col min="7936" max="7936" width="11.7109375" style="40" customWidth="1"/>
    <col min="7937" max="7937" width="11.42578125" style="40" customWidth="1"/>
    <col min="7938" max="7938" width="11.5703125" style="40" bestFit="1" customWidth="1"/>
    <col min="7939" max="7939" width="11.85546875" style="40" customWidth="1"/>
    <col min="7940" max="7940" width="12" style="40" customWidth="1"/>
    <col min="7941" max="8172" width="9.140625" style="40"/>
    <col min="8173" max="8173" width="5.7109375" style="40" customWidth="1"/>
    <col min="8174" max="8174" width="6.85546875" style="40" customWidth="1"/>
    <col min="8175" max="8175" width="50.140625" style="40" customWidth="1"/>
    <col min="8176" max="8177" width="11.42578125" style="40" customWidth="1"/>
    <col min="8178" max="8181" width="0" style="40" hidden="1" customWidth="1"/>
    <col min="8182" max="8182" width="13.140625" style="40" customWidth="1"/>
    <col min="8183" max="8183" width="12.42578125" style="40" customWidth="1"/>
    <col min="8184" max="8184" width="12.28515625" style="40" customWidth="1"/>
    <col min="8185" max="8187" width="0" style="40" hidden="1" customWidth="1"/>
    <col min="8188" max="8188" width="12.7109375" style="40" customWidth="1"/>
    <col min="8189" max="8189" width="12.42578125" style="40" customWidth="1"/>
    <col min="8190" max="8190" width="13.28515625" style="40" customWidth="1"/>
    <col min="8191" max="8191" width="12.42578125" style="40" customWidth="1"/>
    <col min="8192" max="8192" width="11.7109375" style="40" customWidth="1"/>
    <col min="8193" max="8193" width="11.42578125" style="40" customWidth="1"/>
    <col min="8194" max="8194" width="11.5703125" style="40" bestFit="1" customWidth="1"/>
    <col min="8195" max="8195" width="11.85546875" style="40" customWidth="1"/>
    <col min="8196" max="8196" width="12" style="40" customWidth="1"/>
    <col min="8197" max="8428" width="9.140625" style="40"/>
    <col min="8429" max="8429" width="5.7109375" style="40" customWidth="1"/>
    <col min="8430" max="8430" width="6.85546875" style="40" customWidth="1"/>
    <col min="8431" max="8431" width="50.140625" style="40" customWidth="1"/>
    <col min="8432" max="8433" width="11.42578125" style="40" customWidth="1"/>
    <col min="8434" max="8437" width="0" style="40" hidden="1" customWidth="1"/>
    <col min="8438" max="8438" width="13.140625" style="40" customWidth="1"/>
    <col min="8439" max="8439" width="12.42578125" style="40" customWidth="1"/>
    <col min="8440" max="8440" width="12.28515625" style="40" customWidth="1"/>
    <col min="8441" max="8443" width="0" style="40" hidden="1" customWidth="1"/>
    <col min="8444" max="8444" width="12.7109375" style="40" customWidth="1"/>
    <col min="8445" max="8445" width="12.42578125" style="40" customWidth="1"/>
    <col min="8446" max="8446" width="13.28515625" style="40" customWidth="1"/>
    <col min="8447" max="8447" width="12.42578125" style="40" customWidth="1"/>
    <col min="8448" max="8448" width="11.7109375" style="40" customWidth="1"/>
    <col min="8449" max="8449" width="11.42578125" style="40" customWidth="1"/>
    <col min="8450" max="8450" width="11.5703125" style="40" bestFit="1" customWidth="1"/>
    <col min="8451" max="8451" width="11.85546875" style="40" customWidth="1"/>
    <col min="8452" max="8452" width="12" style="40" customWidth="1"/>
    <col min="8453" max="8684" width="9.140625" style="40"/>
    <col min="8685" max="8685" width="5.7109375" style="40" customWidth="1"/>
    <col min="8686" max="8686" width="6.85546875" style="40" customWidth="1"/>
    <col min="8687" max="8687" width="50.140625" style="40" customWidth="1"/>
    <col min="8688" max="8689" width="11.42578125" style="40" customWidth="1"/>
    <col min="8690" max="8693" width="0" style="40" hidden="1" customWidth="1"/>
    <col min="8694" max="8694" width="13.140625" style="40" customWidth="1"/>
    <col min="8695" max="8695" width="12.42578125" style="40" customWidth="1"/>
    <col min="8696" max="8696" width="12.28515625" style="40" customWidth="1"/>
    <col min="8697" max="8699" width="0" style="40" hidden="1" customWidth="1"/>
    <col min="8700" max="8700" width="12.7109375" style="40" customWidth="1"/>
    <col min="8701" max="8701" width="12.42578125" style="40" customWidth="1"/>
    <col min="8702" max="8702" width="13.28515625" style="40" customWidth="1"/>
    <col min="8703" max="8703" width="12.42578125" style="40" customWidth="1"/>
    <col min="8704" max="8704" width="11.7109375" style="40" customWidth="1"/>
    <col min="8705" max="8705" width="11.42578125" style="40" customWidth="1"/>
    <col min="8706" max="8706" width="11.5703125" style="40" bestFit="1" customWidth="1"/>
    <col min="8707" max="8707" width="11.85546875" style="40" customWidth="1"/>
    <col min="8708" max="8708" width="12" style="40" customWidth="1"/>
    <col min="8709" max="8940" width="9.140625" style="40"/>
    <col min="8941" max="8941" width="5.7109375" style="40" customWidth="1"/>
    <col min="8942" max="8942" width="6.85546875" style="40" customWidth="1"/>
    <col min="8943" max="8943" width="50.140625" style="40" customWidth="1"/>
    <col min="8944" max="8945" width="11.42578125" style="40" customWidth="1"/>
    <col min="8946" max="8949" width="0" style="40" hidden="1" customWidth="1"/>
    <col min="8950" max="8950" width="13.140625" style="40" customWidth="1"/>
    <col min="8951" max="8951" width="12.42578125" style="40" customWidth="1"/>
    <col min="8952" max="8952" width="12.28515625" style="40" customWidth="1"/>
    <col min="8953" max="8955" width="0" style="40" hidden="1" customWidth="1"/>
    <col min="8956" max="8956" width="12.7109375" style="40" customWidth="1"/>
    <col min="8957" max="8957" width="12.42578125" style="40" customWidth="1"/>
    <col min="8958" max="8958" width="13.28515625" style="40" customWidth="1"/>
    <col min="8959" max="8959" width="12.42578125" style="40" customWidth="1"/>
    <col min="8960" max="8960" width="11.7109375" style="40" customWidth="1"/>
    <col min="8961" max="8961" width="11.42578125" style="40" customWidth="1"/>
    <col min="8962" max="8962" width="11.5703125" style="40" bestFit="1" customWidth="1"/>
    <col min="8963" max="8963" width="11.85546875" style="40" customWidth="1"/>
    <col min="8964" max="8964" width="12" style="40" customWidth="1"/>
    <col min="8965" max="9196" width="9.140625" style="40"/>
    <col min="9197" max="9197" width="5.7109375" style="40" customWidth="1"/>
    <col min="9198" max="9198" width="6.85546875" style="40" customWidth="1"/>
    <col min="9199" max="9199" width="50.140625" style="40" customWidth="1"/>
    <col min="9200" max="9201" width="11.42578125" style="40" customWidth="1"/>
    <col min="9202" max="9205" width="0" style="40" hidden="1" customWidth="1"/>
    <col min="9206" max="9206" width="13.140625" style="40" customWidth="1"/>
    <col min="9207" max="9207" width="12.42578125" style="40" customWidth="1"/>
    <col min="9208" max="9208" width="12.28515625" style="40" customWidth="1"/>
    <col min="9209" max="9211" width="0" style="40" hidden="1" customWidth="1"/>
    <col min="9212" max="9212" width="12.7109375" style="40" customWidth="1"/>
    <col min="9213" max="9213" width="12.42578125" style="40" customWidth="1"/>
    <col min="9214" max="9214" width="13.28515625" style="40" customWidth="1"/>
    <col min="9215" max="9215" width="12.42578125" style="40" customWidth="1"/>
    <col min="9216" max="9216" width="11.7109375" style="40" customWidth="1"/>
    <col min="9217" max="9217" width="11.42578125" style="40" customWidth="1"/>
    <col min="9218" max="9218" width="11.5703125" style="40" bestFit="1" customWidth="1"/>
    <col min="9219" max="9219" width="11.85546875" style="40" customWidth="1"/>
    <col min="9220" max="9220" width="12" style="40" customWidth="1"/>
    <col min="9221" max="9452" width="9.140625" style="40"/>
    <col min="9453" max="9453" width="5.7109375" style="40" customWidth="1"/>
    <col min="9454" max="9454" width="6.85546875" style="40" customWidth="1"/>
    <col min="9455" max="9455" width="50.140625" style="40" customWidth="1"/>
    <col min="9456" max="9457" width="11.42578125" style="40" customWidth="1"/>
    <col min="9458" max="9461" width="0" style="40" hidden="1" customWidth="1"/>
    <col min="9462" max="9462" width="13.140625" style="40" customWidth="1"/>
    <col min="9463" max="9463" width="12.42578125" style="40" customWidth="1"/>
    <col min="9464" max="9464" width="12.28515625" style="40" customWidth="1"/>
    <col min="9465" max="9467" width="0" style="40" hidden="1" customWidth="1"/>
    <col min="9468" max="9468" width="12.7109375" style="40" customWidth="1"/>
    <col min="9469" max="9469" width="12.42578125" style="40" customWidth="1"/>
    <col min="9470" max="9470" width="13.28515625" style="40" customWidth="1"/>
    <col min="9471" max="9471" width="12.42578125" style="40" customWidth="1"/>
    <col min="9472" max="9472" width="11.7109375" style="40" customWidth="1"/>
    <col min="9473" max="9473" width="11.42578125" style="40" customWidth="1"/>
    <col min="9474" max="9474" width="11.5703125" style="40" bestFit="1" customWidth="1"/>
    <col min="9475" max="9475" width="11.85546875" style="40" customWidth="1"/>
    <col min="9476" max="9476" width="12" style="40" customWidth="1"/>
    <col min="9477" max="9708" width="9.140625" style="40"/>
    <col min="9709" max="9709" width="5.7109375" style="40" customWidth="1"/>
    <col min="9710" max="9710" width="6.85546875" style="40" customWidth="1"/>
    <col min="9711" max="9711" width="50.140625" style="40" customWidth="1"/>
    <col min="9712" max="9713" width="11.42578125" style="40" customWidth="1"/>
    <col min="9714" max="9717" width="0" style="40" hidden="1" customWidth="1"/>
    <col min="9718" max="9718" width="13.140625" style="40" customWidth="1"/>
    <col min="9719" max="9719" width="12.42578125" style="40" customWidth="1"/>
    <col min="9720" max="9720" width="12.28515625" style="40" customWidth="1"/>
    <col min="9721" max="9723" width="0" style="40" hidden="1" customWidth="1"/>
    <col min="9724" max="9724" width="12.7109375" style="40" customWidth="1"/>
    <col min="9725" max="9725" width="12.42578125" style="40" customWidth="1"/>
    <col min="9726" max="9726" width="13.28515625" style="40" customWidth="1"/>
    <col min="9727" max="9727" width="12.42578125" style="40" customWidth="1"/>
    <col min="9728" max="9728" width="11.7109375" style="40" customWidth="1"/>
    <col min="9729" max="9729" width="11.42578125" style="40" customWidth="1"/>
    <col min="9730" max="9730" width="11.5703125" style="40" bestFit="1" customWidth="1"/>
    <col min="9731" max="9731" width="11.85546875" style="40" customWidth="1"/>
    <col min="9732" max="9732" width="12" style="40" customWidth="1"/>
    <col min="9733" max="9964" width="9.140625" style="40"/>
    <col min="9965" max="9965" width="5.7109375" style="40" customWidth="1"/>
    <col min="9966" max="9966" width="6.85546875" style="40" customWidth="1"/>
    <col min="9967" max="9967" width="50.140625" style="40" customWidth="1"/>
    <col min="9968" max="9969" width="11.42578125" style="40" customWidth="1"/>
    <col min="9970" max="9973" width="0" style="40" hidden="1" customWidth="1"/>
    <col min="9974" max="9974" width="13.140625" style="40" customWidth="1"/>
    <col min="9975" max="9975" width="12.42578125" style="40" customWidth="1"/>
    <col min="9976" max="9976" width="12.28515625" style="40" customWidth="1"/>
    <col min="9977" max="9979" width="0" style="40" hidden="1" customWidth="1"/>
    <col min="9980" max="9980" width="12.7109375" style="40" customWidth="1"/>
    <col min="9981" max="9981" width="12.42578125" style="40" customWidth="1"/>
    <col min="9982" max="9982" width="13.28515625" style="40" customWidth="1"/>
    <col min="9983" max="9983" width="12.42578125" style="40" customWidth="1"/>
    <col min="9984" max="9984" width="11.7109375" style="40" customWidth="1"/>
    <col min="9985" max="9985" width="11.42578125" style="40" customWidth="1"/>
    <col min="9986" max="9986" width="11.5703125" style="40" bestFit="1" customWidth="1"/>
    <col min="9987" max="9987" width="11.85546875" style="40" customWidth="1"/>
    <col min="9988" max="9988" width="12" style="40" customWidth="1"/>
    <col min="9989" max="10220" width="9.140625" style="40"/>
    <col min="10221" max="10221" width="5.7109375" style="40" customWidth="1"/>
    <col min="10222" max="10222" width="6.85546875" style="40" customWidth="1"/>
    <col min="10223" max="10223" width="50.140625" style="40" customWidth="1"/>
    <col min="10224" max="10225" width="11.42578125" style="40" customWidth="1"/>
    <col min="10226" max="10229" width="0" style="40" hidden="1" customWidth="1"/>
    <col min="10230" max="10230" width="13.140625" style="40" customWidth="1"/>
    <col min="10231" max="10231" width="12.42578125" style="40" customWidth="1"/>
    <col min="10232" max="10232" width="12.28515625" style="40" customWidth="1"/>
    <col min="10233" max="10235" width="0" style="40" hidden="1" customWidth="1"/>
    <col min="10236" max="10236" width="12.7109375" style="40" customWidth="1"/>
    <col min="10237" max="10237" width="12.42578125" style="40" customWidth="1"/>
    <col min="10238" max="10238" width="13.28515625" style="40" customWidth="1"/>
    <col min="10239" max="10239" width="12.42578125" style="40" customWidth="1"/>
    <col min="10240" max="10240" width="11.7109375" style="40" customWidth="1"/>
    <col min="10241" max="10241" width="11.42578125" style="40" customWidth="1"/>
    <col min="10242" max="10242" width="11.5703125" style="40" bestFit="1" customWidth="1"/>
    <col min="10243" max="10243" width="11.85546875" style="40" customWidth="1"/>
    <col min="10244" max="10244" width="12" style="40" customWidth="1"/>
    <col min="10245" max="10476" width="9.140625" style="40"/>
    <col min="10477" max="10477" width="5.7109375" style="40" customWidth="1"/>
    <col min="10478" max="10478" width="6.85546875" style="40" customWidth="1"/>
    <col min="10479" max="10479" width="50.140625" style="40" customWidth="1"/>
    <col min="10480" max="10481" width="11.42578125" style="40" customWidth="1"/>
    <col min="10482" max="10485" width="0" style="40" hidden="1" customWidth="1"/>
    <col min="10486" max="10486" width="13.140625" style="40" customWidth="1"/>
    <col min="10487" max="10487" width="12.42578125" style="40" customWidth="1"/>
    <col min="10488" max="10488" width="12.28515625" style="40" customWidth="1"/>
    <col min="10489" max="10491" width="0" style="40" hidden="1" customWidth="1"/>
    <col min="10492" max="10492" width="12.7109375" style="40" customWidth="1"/>
    <col min="10493" max="10493" width="12.42578125" style="40" customWidth="1"/>
    <col min="10494" max="10494" width="13.28515625" style="40" customWidth="1"/>
    <col min="10495" max="10495" width="12.42578125" style="40" customWidth="1"/>
    <col min="10496" max="10496" width="11.7109375" style="40" customWidth="1"/>
    <col min="10497" max="10497" width="11.42578125" style="40" customWidth="1"/>
    <col min="10498" max="10498" width="11.5703125" style="40" bestFit="1" customWidth="1"/>
    <col min="10499" max="10499" width="11.85546875" style="40" customWidth="1"/>
    <col min="10500" max="10500" width="12" style="40" customWidth="1"/>
    <col min="10501" max="10732" width="9.140625" style="40"/>
    <col min="10733" max="10733" width="5.7109375" style="40" customWidth="1"/>
    <col min="10734" max="10734" width="6.85546875" style="40" customWidth="1"/>
    <col min="10735" max="10735" width="50.140625" style="40" customWidth="1"/>
    <col min="10736" max="10737" width="11.42578125" style="40" customWidth="1"/>
    <col min="10738" max="10741" width="0" style="40" hidden="1" customWidth="1"/>
    <col min="10742" max="10742" width="13.140625" style="40" customWidth="1"/>
    <col min="10743" max="10743" width="12.42578125" style="40" customWidth="1"/>
    <col min="10744" max="10744" width="12.28515625" style="40" customWidth="1"/>
    <col min="10745" max="10747" width="0" style="40" hidden="1" customWidth="1"/>
    <col min="10748" max="10748" width="12.7109375" style="40" customWidth="1"/>
    <col min="10749" max="10749" width="12.42578125" style="40" customWidth="1"/>
    <col min="10750" max="10750" width="13.28515625" style="40" customWidth="1"/>
    <col min="10751" max="10751" width="12.42578125" style="40" customWidth="1"/>
    <col min="10752" max="10752" width="11.7109375" style="40" customWidth="1"/>
    <col min="10753" max="10753" width="11.42578125" style="40" customWidth="1"/>
    <col min="10754" max="10754" width="11.5703125" style="40" bestFit="1" customWidth="1"/>
    <col min="10755" max="10755" width="11.85546875" style="40" customWidth="1"/>
    <col min="10756" max="10756" width="12" style="40" customWidth="1"/>
    <col min="10757" max="10988" width="9.140625" style="40"/>
    <col min="10989" max="10989" width="5.7109375" style="40" customWidth="1"/>
    <col min="10990" max="10990" width="6.85546875" style="40" customWidth="1"/>
    <col min="10991" max="10991" width="50.140625" style="40" customWidth="1"/>
    <col min="10992" max="10993" width="11.42578125" style="40" customWidth="1"/>
    <col min="10994" max="10997" width="0" style="40" hidden="1" customWidth="1"/>
    <col min="10998" max="10998" width="13.140625" style="40" customWidth="1"/>
    <col min="10999" max="10999" width="12.42578125" style="40" customWidth="1"/>
    <col min="11000" max="11000" width="12.28515625" style="40" customWidth="1"/>
    <col min="11001" max="11003" width="0" style="40" hidden="1" customWidth="1"/>
    <col min="11004" max="11004" width="12.7109375" style="40" customWidth="1"/>
    <col min="11005" max="11005" width="12.42578125" style="40" customWidth="1"/>
    <col min="11006" max="11006" width="13.28515625" style="40" customWidth="1"/>
    <col min="11007" max="11007" width="12.42578125" style="40" customWidth="1"/>
    <col min="11008" max="11008" width="11.7109375" style="40" customWidth="1"/>
    <col min="11009" max="11009" width="11.42578125" style="40" customWidth="1"/>
    <col min="11010" max="11010" width="11.5703125" style="40" bestFit="1" customWidth="1"/>
    <col min="11011" max="11011" width="11.85546875" style="40" customWidth="1"/>
    <col min="11012" max="11012" width="12" style="40" customWidth="1"/>
    <col min="11013" max="11244" width="9.140625" style="40"/>
    <col min="11245" max="11245" width="5.7109375" style="40" customWidth="1"/>
    <col min="11246" max="11246" width="6.85546875" style="40" customWidth="1"/>
    <col min="11247" max="11247" width="50.140625" style="40" customWidth="1"/>
    <col min="11248" max="11249" width="11.42578125" style="40" customWidth="1"/>
    <col min="11250" max="11253" width="0" style="40" hidden="1" customWidth="1"/>
    <col min="11254" max="11254" width="13.140625" style="40" customWidth="1"/>
    <col min="11255" max="11255" width="12.42578125" style="40" customWidth="1"/>
    <col min="11256" max="11256" width="12.28515625" style="40" customWidth="1"/>
    <col min="11257" max="11259" width="0" style="40" hidden="1" customWidth="1"/>
    <col min="11260" max="11260" width="12.7109375" style="40" customWidth="1"/>
    <col min="11261" max="11261" width="12.42578125" style="40" customWidth="1"/>
    <col min="11262" max="11262" width="13.28515625" style="40" customWidth="1"/>
    <col min="11263" max="11263" width="12.42578125" style="40" customWidth="1"/>
    <col min="11264" max="11264" width="11.7109375" style="40" customWidth="1"/>
    <col min="11265" max="11265" width="11.42578125" style="40" customWidth="1"/>
    <col min="11266" max="11266" width="11.5703125" style="40" bestFit="1" customWidth="1"/>
    <col min="11267" max="11267" width="11.85546875" style="40" customWidth="1"/>
    <col min="11268" max="11268" width="12" style="40" customWidth="1"/>
    <col min="11269" max="11500" width="9.140625" style="40"/>
    <col min="11501" max="11501" width="5.7109375" style="40" customWidth="1"/>
    <col min="11502" max="11502" width="6.85546875" style="40" customWidth="1"/>
    <col min="11503" max="11503" width="50.140625" style="40" customWidth="1"/>
    <col min="11504" max="11505" width="11.42578125" style="40" customWidth="1"/>
    <col min="11506" max="11509" width="0" style="40" hidden="1" customWidth="1"/>
    <col min="11510" max="11510" width="13.140625" style="40" customWidth="1"/>
    <col min="11511" max="11511" width="12.42578125" style="40" customWidth="1"/>
    <col min="11512" max="11512" width="12.28515625" style="40" customWidth="1"/>
    <col min="11513" max="11515" width="0" style="40" hidden="1" customWidth="1"/>
    <col min="11516" max="11516" width="12.7109375" style="40" customWidth="1"/>
    <col min="11517" max="11517" width="12.42578125" style="40" customWidth="1"/>
    <col min="11518" max="11518" width="13.28515625" style="40" customWidth="1"/>
    <col min="11519" max="11519" width="12.42578125" style="40" customWidth="1"/>
    <col min="11520" max="11520" width="11.7109375" style="40" customWidth="1"/>
    <col min="11521" max="11521" width="11.42578125" style="40" customWidth="1"/>
    <col min="11522" max="11522" width="11.5703125" style="40" bestFit="1" customWidth="1"/>
    <col min="11523" max="11523" width="11.85546875" style="40" customWidth="1"/>
    <col min="11524" max="11524" width="12" style="40" customWidth="1"/>
    <col min="11525" max="11756" width="9.140625" style="40"/>
    <col min="11757" max="11757" width="5.7109375" style="40" customWidth="1"/>
    <col min="11758" max="11758" width="6.85546875" style="40" customWidth="1"/>
    <col min="11759" max="11759" width="50.140625" style="40" customWidth="1"/>
    <col min="11760" max="11761" width="11.42578125" style="40" customWidth="1"/>
    <col min="11762" max="11765" width="0" style="40" hidden="1" customWidth="1"/>
    <col min="11766" max="11766" width="13.140625" style="40" customWidth="1"/>
    <col min="11767" max="11767" width="12.42578125" style="40" customWidth="1"/>
    <col min="11768" max="11768" width="12.28515625" style="40" customWidth="1"/>
    <col min="11769" max="11771" width="0" style="40" hidden="1" customWidth="1"/>
    <col min="11772" max="11772" width="12.7109375" style="40" customWidth="1"/>
    <col min="11773" max="11773" width="12.42578125" style="40" customWidth="1"/>
    <col min="11774" max="11774" width="13.28515625" style="40" customWidth="1"/>
    <col min="11775" max="11775" width="12.42578125" style="40" customWidth="1"/>
    <col min="11776" max="11776" width="11.7109375" style="40" customWidth="1"/>
    <col min="11777" max="11777" width="11.42578125" style="40" customWidth="1"/>
    <col min="11778" max="11778" width="11.5703125" style="40" bestFit="1" customWidth="1"/>
    <col min="11779" max="11779" width="11.85546875" style="40" customWidth="1"/>
    <col min="11780" max="11780" width="12" style="40" customWidth="1"/>
    <col min="11781" max="12012" width="9.140625" style="40"/>
    <col min="12013" max="12013" width="5.7109375" style="40" customWidth="1"/>
    <col min="12014" max="12014" width="6.85546875" style="40" customWidth="1"/>
    <col min="12015" max="12015" width="50.140625" style="40" customWidth="1"/>
    <col min="12016" max="12017" width="11.42578125" style="40" customWidth="1"/>
    <col min="12018" max="12021" width="0" style="40" hidden="1" customWidth="1"/>
    <col min="12022" max="12022" width="13.140625" style="40" customWidth="1"/>
    <col min="12023" max="12023" width="12.42578125" style="40" customWidth="1"/>
    <col min="12024" max="12024" width="12.28515625" style="40" customWidth="1"/>
    <col min="12025" max="12027" width="0" style="40" hidden="1" customWidth="1"/>
    <col min="12028" max="12028" width="12.7109375" style="40" customWidth="1"/>
    <col min="12029" max="12029" width="12.42578125" style="40" customWidth="1"/>
    <col min="12030" max="12030" width="13.28515625" style="40" customWidth="1"/>
    <col min="12031" max="12031" width="12.42578125" style="40" customWidth="1"/>
    <col min="12032" max="12032" width="11.7109375" style="40" customWidth="1"/>
    <col min="12033" max="12033" width="11.42578125" style="40" customWidth="1"/>
    <col min="12034" max="12034" width="11.5703125" style="40" bestFit="1" customWidth="1"/>
    <col min="12035" max="12035" width="11.85546875" style="40" customWidth="1"/>
    <col min="12036" max="12036" width="12" style="40" customWidth="1"/>
    <col min="12037" max="12268" width="9.140625" style="40"/>
    <col min="12269" max="12269" width="5.7109375" style="40" customWidth="1"/>
    <col min="12270" max="12270" width="6.85546875" style="40" customWidth="1"/>
    <col min="12271" max="12271" width="50.140625" style="40" customWidth="1"/>
    <col min="12272" max="12273" width="11.42578125" style="40" customWidth="1"/>
    <col min="12274" max="12277" width="0" style="40" hidden="1" customWidth="1"/>
    <col min="12278" max="12278" width="13.140625" style="40" customWidth="1"/>
    <col min="12279" max="12279" width="12.42578125" style="40" customWidth="1"/>
    <col min="12280" max="12280" width="12.28515625" style="40" customWidth="1"/>
    <col min="12281" max="12283" width="0" style="40" hidden="1" customWidth="1"/>
    <col min="12284" max="12284" width="12.7109375" style="40" customWidth="1"/>
    <col min="12285" max="12285" width="12.42578125" style="40" customWidth="1"/>
    <col min="12286" max="12286" width="13.28515625" style="40" customWidth="1"/>
    <col min="12287" max="12287" width="12.42578125" style="40" customWidth="1"/>
    <col min="12288" max="12288" width="11.7109375" style="40" customWidth="1"/>
    <col min="12289" max="12289" width="11.42578125" style="40" customWidth="1"/>
    <col min="12290" max="12290" width="11.5703125" style="40" bestFit="1" customWidth="1"/>
    <col min="12291" max="12291" width="11.85546875" style="40" customWidth="1"/>
    <col min="12292" max="12292" width="12" style="40" customWidth="1"/>
    <col min="12293" max="12524" width="9.140625" style="40"/>
    <col min="12525" max="12525" width="5.7109375" style="40" customWidth="1"/>
    <col min="12526" max="12526" width="6.85546875" style="40" customWidth="1"/>
    <col min="12527" max="12527" width="50.140625" style="40" customWidth="1"/>
    <col min="12528" max="12529" width="11.42578125" style="40" customWidth="1"/>
    <col min="12530" max="12533" width="0" style="40" hidden="1" customWidth="1"/>
    <col min="12534" max="12534" width="13.140625" style="40" customWidth="1"/>
    <col min="12535" max="12535" width="12.42578125" style="40" customWidth="1"/>
    <col min="12536" max="12536" width="12.28515625" style="40" customWidth="1"/>
    <col min="12537" max="12539" width="0" style="40" hidden="1" customWidth="1"/>
    <col min="12540" max="12540" width="12.7109375" style="40" customWidth="1"/>
    <col min="12541" max="12541" width="12.42578125" style="40" customWidth="1"/>
    <col min="12542" max="12542" width="13.28515625" style="40" customWidth="1"/>
    <col min="12543" max="12543" width="12.42578125" style="40" customWidth="1"/>
    <col min="12544" max="12544" width="11.7109375" style="40" customWidth="1"/>
    <col min="12545" max="12545" width="11.42578125" style="40" customWidth="1"/>
    <col min="12546" max="12546" width="11.5703125" style="40" bestFit="1" customWidth="1"/>
    <col min="12547" max="12547" width="11.85546875" style="40" customWidth="1"/>
    <col min="12548" max="12548" width="12" style="40" customWidth="1"/>
    <col min="12549" max="12780" width="9.140625" style="40"/>
    <col min="12781" max="12781" width="5.7109375" style="40" customWidth="1"/>
    <col min="12782" max="12782" width="6.85546875" style="40" customWidth="1"/>
    <col min="12783" max="12783" width="50.140625" style="40" customWidth="1"/>
    <col min="12784" max="12785" width="11.42578125" style="40" customWidth="1"/>
    <col min="12786" max="12789" width="0" style="40" hidden="1" customWidth="1"/>
    <col min="12790" max="12790" width="13.140625" style="40" customWidth="1"/>
    <col min="12791" max="12791" width="12.42578125" style="40" customWidth="1"/>
    <col min="12792" max="12792" width="12.28515625" style="40" customWidth="1"/>
    <col min="12793" max="12795" width="0" style="40" hidden="1" customWidth="1"/>
    <col min="12796" max="12796" width="12.7109375" style="40" customWidth="1"/>
    <col min="12797" max="12797" width="12.42578125" style="40" customWidth="1"/>
    <col min="12798" max="12798" width="13.28515625" style="40" customWidth="1"/>
    <col min="12799" max="12799" width="12.42578125" style="40" customWidth="1"/>
    <col min="12800" max="12800" width="11.7109375" style="40" customWidth="1"/>
    <col min="12801" max="12801" width="11.42578125" style="40" customWidth="1"/>
    <col min="12802" max="12802" width="11.5703125" style="40" bestFit="1" customWidth="1"/>
    <col min="12803" max="12803" width="11.85546875" style="40" customWidth="1"/>
    <col min="12804" max="12804" width="12" style="40" customWidth="1"/>
    <col min="12805" max="13036" width="9.140625" style="40"/>
    <col min="13037" max="13037" width="5.7109375" style="40" customWidth="1"/>
    <col min="13038" max="13038" width="6.85546875" style="40" customWidth="1"/>
    <col min="13039" max="13039" width="50.140625" style="40" customWidth="1"/>
    <col min="13040" max="13041" width="11.42578125" style="40" customWidth="1"/>
    <col min="13042" max="13045" width="0" style="40" hidden="1" customWidth="1"/>
    <col min="13046" max="13046" width="13.140625" style="40" customWidth="1"/>
    <col min="13047" max="13047" width="12.42578125" style="40" customWidth="1"/>
    <col min="13048" max="13048" width="12.28515625" style="40" customWidth="1"/>
    <col min="13049" max="13051" width="0" style="40" hidden="1" customWidth="1"/>
    <col min="13052" max="13052" width="12.7109375" style="40" customWidth="1"/>
    <col min="13053" max="13053" width="12.42578125" style="40" customWidth="1"/>
    <col min="13054" max="13054" width="13.28515625" style="40" customWidth="1"/>
    <col min="13055" max="13055" width="12.42578125" style="40" customWidth="1"/>
    <col min="13056" max="13056" width="11.7109375" style="40" customWidth="1"/>
    <col min="13057" max="13057" width="11.42578125" style="40" customWidth="1"/>
    <col min="13058" max="13058" width="11.5703125" style="40" bestFit="1" customWidth="1"/>
    <col min="13059" max="13059" width="11.85546875" style="40" customWidth="1"/>
    <col min="13060" max="13060" width="12" style="40" customWidth="1"/>
    <col min="13061" max="13292" width="9.140625" style="40"/>
    <col min="13293" max="13293" width="5.7109375" style="40" customWidth="1"/>
    <col min="13294" max="13294" width="6.85546875" style="40" customWidth="1"/>
    <col min="13295" max="13295" width="50.140625" style="40" customWidth="1"/>
    <col min="13296" max="13297" width="11.42578125" style="40" customWidth="1"/>
    <col min="13298" max="13301" width="0" style="40" hidden="1" customWidth="1"/>
    <col min="13302" max="13302" width="13.140625" style="40" customWidth="1"/>
    <col min="13303" max="13303" width="12.42578125" style="40" customWidth="1"/>
    <col min="13304" max="13304" width="12.28515625" style="40" customWidth="1"/>
    <col min="13305" max="13307" width="0" style="40" hidden="1" customWidth="1"/>
    <col min="13308" max="13308" width="12.7109375" style="40" customWidth="1"/>
    <col min="13309" max="13309" width="12.42578125" style="40" customWidth="1"/>
    <col min="13310" max="13310" width="13.28515625" style="40" customWidth="1"/>
    <col min="13311" max="13311" width="12.42578125" style="40" customWidth="1"/>
    <col min="13312" max="13312" width="11.7109375" style="40" customWidth="1"/>
    <col min="13313" max="13313" width="11.42578125" style="40" customWidth="1"/>
    <col min="13314" max="13314" width="11.5703125" style="40" bestFit="1" customWidth="1"/>
    <col min="13315" max="13315" width="11.85546875" style="40" customWidth="1"/>
    <col min="13316" max="13316" width="12" style="40" customWidth="1"/>
    <col min="13317" max="13548" width="9.140625" style="40"/>
    <col min="13549" max="13549" width="5.7109375" style="40" customWidth="1"/>
    <col min="13550" max="13550" width="6.85546875" style="40" customWidth="1"/>
    <col min="13551" max="13551" width="50.140625" style="40" customWidth="1"/>
    <col min="13552" max="13553" width="11.42578125" style="40" customWidth="1"/>
    <col min="13554" max="13557" width="0" style="40" hidden="1" customWidth="1"/>
    <col min="13558" max="13558" width="13.140625" style="40" customWidth="1"/>
    <col min="13559" max="13559" width="12.42578125" style="40" customWidth="1"/>
    <col min="13560" max="13560" width="12.28515625" style="40" customWidth="1"/>
    <col min="13561" max="13563" width="0" style="40" hidden="1" customWidth="1"/>
    <col min="13564" max="13564" width="12.7109375" style="40" customWidth="1"/>
    <col min="13565" max="13565" width="12.42578125" style="40" customWidth="1"/>
    <col min="13566" max="13566" width="13.28515625" style="40" customWidth="1"/>
    <col min="13567" max="13567" width="12.42578125" style="40" customWidth="1"/>
    <col min="13568" max="13568" width="11.7109375" style="40" customWidth="1"/>
    <col min="13569" max="13569" width="11.42578125" style="40" customWidth="1"/>
    <col min="13570" max="13570" width="11.5703125" style="40" bestFit="1" customWidth="1"/>
    <col min="13571" max="13571" width="11.85546875" style="40" customWidth="1"/>
    <col min="13572" max="13572" width="12" style="40" customWidth="1"/>
    <col min="13573" max="13804" width="9.140625" style="40"/>
    <col min="13805" max="13805" width="5.7109375" style="40" customWidth="1"/>
    <col min="13806" max="13806" width="6.85546875" style="40" customWidth="1"/>
    <col min="13807" max="13807" width="50.140625" style="40" customWidth="1"/>
    <col min="13808" max="13809" width="11.42578125" style="40" customWidth="1"/>
    <col min="13810" max="13813" width="0" style="40" hidden="1" customWidth="1"/>
    <col min="13814" max="13814" width="13.140625" style="40" customWidth="1"/>
    <col min="13815" max="13815" width="12.42578125" style="40" customWidth="1"/>
    <col min="13816" max="13816" width="12.28515625" style="40" customWidth="1"/>
    <col min="13817" max="13819" width="0" style="40" hidden="1" customWidth="1"/>
    <col min="13820" max="13820" width="12.7109375" style="40" customWidth="1"/>
    <col min="13821" max="13821" width="12.42578125" style="40" customWidth="1"/>
    <col min="13822" max="13822" width="13.28515625" style="40" customWidth="1"/>
    <col min="13823" max="13823" width="12.42578125" style="40" customWidth="1"/>
    <col min="13824" max="13824" width="11.7109375" style="40" customWidth="1"/>
    <col min="13825" max="13825" width="11.42578125" style="40" customWidth="1"/>
    <col min="13826" max="13826" width="11.5703125" style="40" bestFit="1" customWidth="1"/>
    <col min="13827" max="13827" width="11.85546875" style="40" customWidth="1"/>
    <col min="13828" max="13828" width="12" style="40" customWidth="1"/>
    <col min="13829" max="14060" width="9.140625" style="40"/>
    <col min="14061" max="14061" width="5.7109375" style="40" customWidth="1"/>
    <col min="14062" max="14062" width="6.85546875" style="40" customWidth="1"/>
    <col min="14063" max="14063" width="50.140625" style="40" customWidth="1"/>
    <col min="14064" max="14065" width="11.42578125" style="40" customWidth="1"/>
    <col min="14066" max="14069" width="0" style="40" hidden="1" customWidth="1"/>
    <col min="14070" max="14070" width="13.140625" style="40" customWidth="1"/>
    <col min="14071" max="14071" width="12.42578125" style="40" customWidth="1"/>
    <col min="14072" max="14072" width="12.28515625" style="40" customWidth="1"/>
    <col min="14073" max="14075" width="0" style="40" hidden="1" customWidth="1"/>
    <col min="14076" max="14076" width="12.7109375" style="40" customWidth="1"/>
    <col min="14077" max="14077" width="12.42578125" style="40" customWidth="1"/>
    <col min="14078" max="14078" width="13.28515625" style="40" customWidth="1"/>
    <col min="14079" max="14079" width="12.42578125" style="40" customWidth="1"/>
    <col min="14080" max="14080" width="11.7109375" style="40" customWidth="1"/>
    <col min="14081" max="14081" width="11.42578125" style="40" customWidth="1"/>
    <col min="14082" max="14082" width="11.5703125" style="40" bestFit="1" customWidth="1"/>
    <col min="14083" max="14083" width="11.85546875" style="40" customWidth="1"/>
    <col min="14084" max="14084" width="12" style="40" customWidth="1"/>
    <col min="14085" max="14316" width="9.140625" style="40"/>
    <col min="14317" max="14317" width="5.7109375" style="40" customWidth="1"/>
    <col min="14318" max="14318" width="6.85546875" style="40" customWidth="1"/>
    <col min="14319" max="14319" width="50.140625" style="40" customWidth="1"/>
    <col min="14320" max="14321" width="11.42578125" style="40" customWidth="1"/>
    <col min="14322" max="14325" width="0" style="40" hidden="1" customWidth="1"/>
    <col min="14326" max="14326" width="13.140625" style="40" customWidth="1"/>
    <col min="14327" max="14327" width="12.42578125" style="40" customWidth="1"/>
    <col min="14328" max="14328" width="12.28515625" style="40" customWidth="1"/>
    <col min="14329" max="14331" width="0" style="40" hidden="1" customWidth="1"/>
    <col min="14332" max="14332" width="12.7109375" style="40" customWidth="1"/>
    <col min="14333" max="14333" width="12.42578125" style="40" customWidth="1"/>
    <col min="14334" max="14334" width="13.28515625" style="40" customWidth="1"/>
    <col min="14335" max="14335" width="12.42578125" style="40" customWidth="1"/>
    <col min="14336" max="14336" width="11.7109375" style="40" customWidth="1"/>
    <col min="14337" max="14337" width="11.42578125" style="40" customWidth="1"/>
    <col min="14338" max="14338" width="11.5703125" style="40" bestFit="1" customWidth="1"/>
    <col min="14339" max="14339" width="11.85546875" style="40" customWidth="1"/>
    <col min="14340" max="14340" width="12" style="40" customWidth="1"/>
    <col min="14341" max="14572" width="9.140625" style="40"/>
    <col min="14573" max="14573" width="5.7109375" style="40" customWidth="1"/>
    <col min="14574" max="14574" width="6.85546875" style="40" customWidth="1"/>
    <col min="14575" max="14575" width="50.140625" style="40" customWidth="1"/>
    <col min="14576" max="14577" width="11.42578125" style="40" customWidth="1"/>
    <col min="14578" max="14581" width="0" style="40" hidden="1" customWidth="1"/>
    <col min="14582" max="14582" width="13.140625" style="40" customWidth="1"/>
    <col min="14583" max="14583" width="12.42578125" style="40" customWidth="1"/>
    <col min="14584" max="14584" width="12.28515625" style="40" customWidth="1"/>
    <col min="14585" max="14587" width="0" style="40" hidden="1" customWidth="1"/>
    <col min="14588" max="14588" width="12.7109375" style="40" customWidth="1"/>
    <col min="14589" max="14589" width="12.42578125" style="40" customWidth="1"/>
    <col min="14590" max="14590" width="13.28515625" style="40" customWidth="1"/>
    <col min="14591" max="14591" width="12.42578125" style="40" customWidth="1"/>
    <col min="14592" max="14592" width="11.7109375" style="40" customWidth="1"/>
    <col min="14593" max="14593" width="11.42578125" style="40" customWidth="1"/>
    <col min="14594" max="14594" width="11.5703125" style="40" bestFit="1" customWidth="1"/>
    <col min="14595" max="14595" width="11.85546875" style="40" customWidth="1"/>
    <col min="14596" max="14596" width="12" style="40" customWidth="1"/>
    <col min="14597" max="14828" width="9.140625" style="40"/>
    <col min="14829" max="14829" width="5.7109375" style="40" customWidth="1"/>
    <col min="14830" max="14830" width="6.85546875" style="40" customWidth="1"/>
    <col min="14831" max="14831" width="50.140625" style="40" customWidth="1"/>
    <col min="14832" max="14833" width="11.42578125" style="40" customWidth="1"/>
    <col min="14834" max="14837" width="0" style="40" hidden="1" customWidth="1"/>
    <col min="14838" max="14838" width="13.140625" style="40" customWidth="1"/>
    <col min="14839" max="14839" width="12.42578125" style="40" customWidth="1"/>
    <col min="14840" max="14840" width="12.28515625" style="40" customWidth="1"/>
    <col min="14841" max="14843" width="0" style="40" hidden="1" customWidth="1"/>
    <col min="14844" max="14844" width="12.7109375" style="40" customWidth="1"/>
    <col min="14845" max="14845" width="12.42578125" style="40" customWidth="1"/>
    <col min="14846" max="14846" width="13.28515625" style="40" customWidth="1"/>
    <col min="14847" max="14847" width="12.42578125" style="40" customWidth="1"/>
    <col min="14848" max="14848" width="11.7109375" style="40" customWidth="1"/>
    <col min="14849" max="14849" width="11.42578125" style="40" customWidth="1"/>
    <col min="14850" max="14850" width="11.5703125" style="40" bestFit="1" customWidth="1"/>
    <col min="14851" max="14851" width="11.85546875" style="40" customWidth="1"/>
    <col min="14852" max="14852" width="12" style="40" customWidth="1"/>
    <col min="14853" max="15084" width="9.140625" style="40"/>
    <col min="15085" max="15085" width="5.7109375" style="40" customWidth="1"/>
    <col min="15086" max="15086" width="6.85546875" style="40" customWidth="1"/>
    <col min="15087" max="15087" width="50.140625" style="40" customWidth="1"/>
    <col min="15088" max="15089" width="11.42578125" style="40" customWidth="1"/>
    <col min="15090" max="15093" width="0" style="40" hidden="1" customWidth="1"/>
    <col min="15094" max="15094" width="13.140625" style="40" customWidth="1"/>
    <col min="15095" max="15095" width="12.42578125" style="40" customWidth="1"/>
    <col min="15096" max="15096" width="12.28515625" style="40" customWidth="1"/>
    <col min="15097" max="15099" width="0" style="40" hidden="1" customWidth="1"/>
    <col min="15100" max="15100" width="12.7109375" style="40" customWidth="1"/>
    <col min="15101" max="15101" width="12.42578125" style="40" customWidth="1"/>
    <col min="15102" max="15102" width="13.28515625" style="40" customWidth="1"/>
    <col min="15103" max="15103" width="12.42578125" style="40" customWidth="1"/>
    <col min="15104" max="15104" width="11.7109375" style="40" customWidth="1"/>
    <col min="15105" max="15105" width="11.42578125" style="40" customWidth="1"/>
    <col min="15106" max="15106" width="11.5703125" style="40" bestFit="1" customWidth="1"/>
    <col min="15107" max="15107" width="11.85546875" style="40" customWidth="1"/>
    <col min="15108" max="15108" width="12" style="40" customWidth="1"/>
    <col min="15109" max="15340" width="9.140625" style="40"/>
    <col min="15341" max="15341" width="5.7109375" style="40" customWidth="1"/>
    <col min="15342" max="15342" width="6.85546875" style="40" customWidth="1"/>
    <col min="15343" max="15343" width="50.140625" style="40" customWidth="1"/>
    <col min="15344" max="15345" width="11.42578125" style="40" customWidth="1"/>
    <col min="15346" max="15349" width="0" style="40" hidden="1" customWidth="1"/>
    <col min="15350" max="15350" width="13.140625" style="40" customWidth="1"/>
    <col min="15351" max="15351" width="12.42578125" style="40" customWidth="1"/>
    <col min="15352" max="15352" width="12.28515625" style="40" customWidth="1"/>
    <col min="15353" max="15355" width="0" style="40" hidden="1" customWidth="1"/>
    <col min="15356" max="15356" width="12.7109375" style="40" customWidth="1"/>
    <col min="15357" max="15357" width="12.42578125" style="40" customWidth="1"/>
    <col min="15358" max="15358" width="13.28515625" style="40" customWidth="1"/>
    <col min="15359" max="15359" width="12.42578125" style="40" customWidth="1"/>
    <col min="15360" max="15360" width="11.7109375" style="40" customWidth="1"/>
    <col min="15361" max="15361" width="11.42578125" style="40" customWidth="1"/>
    <col min="15362" max="15362" width="11.5703125" style="40" bestFit="1" customWidth="1"/>
    <col min="15363" max="15363" width="11.85546875" style="40" customWidth="1"/>
    <col min="15364" max="15364" width="12" style="40" customWidth="1"/>
    <col min="15365" max="15596" width="9.140625" style="40"/>
    <col min="15597" max="15597" width="5.7109375" style="40" customWidth="1"/>
    <col min="15598" max="15598" width="6.85546875" style="40" customWidth="1"/>
    <col min="15599" max="15599" width="50.140625" style="40" customWidth="1"/>
    <col min="15600" max="15601" width="11.42578125" style="40" customWidth="1"/>
    <col min="15602" max="15605" width="0" style="40" hidden="1" customWidth="1"/>
    <col min="15606" max="15606" width="13.140625" style="40" customWidth="1"/>
    <col min="15607" max="15607" width="12.42578125" style="40" customWidth="1"/>
    <col min="15608" max="15608" width="12.28515625" style="40" customWidth="1"/>
    <col min="15609" max="15611" width="0" style="40" hidden="1" customWidth="1"/>
    <col min="15612" max="15612" width="12.7109375" style="40" customWidth="1"/>
    <col min="15613" max="15613" width="12.42578125" style="40" customWidth="1"/>
    <col min="15614" max="15614" width="13.28515625" style="40" customWidth="1"/>
    <col min="15615" max="15615" width="12.42578125" style="40" customWidth="1"/>
    <col min="15616" max="15616" width="11.7109375" style="40" customWidth="1"/>
    <col min="15617" max="15617" width="11.42578125" style="40" customWidth="1"/>
    <col min="15618" max="15618" width="11.5703125" style="40" bestFit="1" customWidth="1"/>
    <col min="15619" max="15619" width="11.85546875" style="40" customWidth="1"/>
    <col min="15620" max="15620" width="12" style="40" customWidth="1"/>
    <col min="15621" max="15852" width="9.140625" style="40"/>
    <col min="15853" max="15853" width="5.7109375" style="40" customWidth="1"/>
    <col min="15854" max="15854" width="6.85546875" style="40" customWidth="1"/>
    <col min="15855" max="15855" width="50.140625" style="40" customWidth="1"/>
    <col min="15856" max="15857" width="11.42578125" style="40" customWidth="1"/>
    <col min="15858" max="15861" width="0" style="40" hidden="1" customWidth="1"/>
    <col min="15862" max="15862" width="13.140625" style="40" customWidth="1"/>
    <col min="15863" max="15863" width="12.42578125" style="40" customWidth="1"/>
    <col min="15864" max="15864" width="12.28515625" style="40" customWidth="1"/>
    <col min="15865" max="15867" width="0" style="40" hidden="1" customWidth="1"/>
    <col min="15868" max="15868" width="12.7109375" style="40" customWidth="1"/>
    <col min="15869" max="15869" width="12.42578125" style="40" customWidth="1"/>
    <col min="15870" max="15870" width="13.28515625" style="40" customWidth="1"/>
    <col min="15871" max="15871" width="12.42578125" style="40" customWidth="1"/>
    <col min="15872" max="15872" width="11.7109375" style="40" customWidth="1"/>
    <col min="15873" max="15873" width="11.42578125" style="40" customWidth="1"/>
    <col min="15874" max="15874" width="11.5703125" style="40" bestFit="1" customWidth="1"/>
    <col min="15875" max="15875" width="11.85546875" style="40" customWidth="1"/>
    <col min="15876" max="15876" width="12" style="40" customWidth="1"/>
    <col min="15877" max="16108" width="9.140625" style="40"/>
    <col min="16109" max="16109" width="5.7109375" style="40" customWidth="1"/>
    <col min="16110" max="16110" width="6.85546875" style="40" customWidth="1"/>
    <col min="16111" max="16111" width="50.140625" style="40" customWidth="1"/>
    <col min="16112" max="16113" width="11.42578125" style="40" customWidth="1"/>
    <col min="16114" max="16117" width="0" style="40" hidden="1" customWidth="1"/>
    <col min="16118" max="16118" width="13.140625" style="40" customWidth="1"/>
    <col min="16119" max="16119" width="12.42578125" style="40" customWidth="1"/>
    <col min="16120" max="16120" width="12.28515625" style="40" customWidth="1"/>
    <col min="16121" max="16123" width="0" style="40" hidden="1" customWidth="1"/>
    <col min="16124" max="16124" width="12.7109375" style="40" customWidth="1"/>
    <col min="16125" max="16125" width="12.42578125" style="40" customWidth="1"/>
    <col min="16126" max="16126" width="13.28515625" style="40" customWidth="1"/>
    <col min="16127" max="16127" width="12.42578125" style="40" customWidth="1"/>
    <col min="16128" max="16128" width="11.7109375" style="40" customWidth="1"/>
    <col min="16129" max="16129" width="11.42578125" style="40" customWidth="1"/>
    <col min="16130" max="16130" width="11.5703125" style="40" bestFit="1" customWidth="1"/>
    <col min="16131" max="16131" width="11.85546875" style="40" customWidth="1"/>
    <col min="16132" max="16132" width="12" style="40" customWidth="1"/>
    <col min="16133" max="16384" width="9.140625" style="40"/>
  </cols>
  <sheetData>
    <row r="1" spans="1:73" ht="4.5" customHeight="1"/>
    <row r="2" spans="1:73" ht="20.25" customHeight="1">
      <c r="A2" s="669" t="s">
        <v>87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34"/>
      <c r="Q2" s="634"/>
      <c r="R2" s="634"/>
      <c r="S2" s="635"/>
    </row>
    <row r="3" spans="1:73" ht="12" customHeight="1">
      <c r="A3" s="668" t="s">
        <v>162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36"/>
      <c r="Q3" s="636"/>
      <c r="R3" s="636"/>
      <c r="S3" s="635"/>
    </row>
    <row r="4" spans="1:73" ht="27.75" customHeight="1" thickBot="1">
      <c r="A4" s="668"/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36"/>
      <c r="Q4" s="636"/>
      <c r="R4" s="636"/>
      <c r="S4" s="635"/>
    </row>
    <row r="5" spans="1:73" ht="50.25" customHeight="1" thickBot="1">
      <c r="A5" s="692" t="s">
        <v>88</v>
      </c>
      <c r="B5" s="693"/>
      <c r="C5" s="693"/>
      <c r="D5" s="699" t="s">
        <v>89</v>
      </c>
      <c r="E5" s="315" t="s">
        <v>90</v>
      </c>
      <c r="F5" s="695" t="s">
        <v>123</v>
      </c>
      <c r="G5" s="688" t="s">
        <v>159</v>
      </c>
      <c r="H5" s="671" t="s">
        <v>158</v>
      </c>
      <c r="I5" s="690" t="s">
        <v>160</v>
      </c>
      <c r="J5" s="684" t="s">
        <v>209</v>
      </c>
      <c r="K5" s="685"/>
      <c r="L5" s="686"/>
      <c r="M5" s="673" t="s">
        <v>208</v>
      </c>
      <c r="N5" s="674"/>
      <c r="O5" s="675"/>
      <c r="P5" s="676" t="s">
        <v>207</v>
      </c>
      <c r="Q5" s="677"/>
      <c r="R5" s="678"/>
      <c r="S5" s="637" t="s">
        <v>163</v>
      </c>
    </row>
    <row r="6" spans="1:73" ht="18.75" customHeight="1">
      <c r="A6" s="694"/>
      <c r="B6" s="683"/>
      <c r="C6" s="683"/>
      <c r="D6" s="700"/>
      <c r="E6" s="316"/>
      <c r="F6" s="695"/>
      <c r="G6" s="689"/>
      <c r="H6" s="672"/>
      <c r="I6" s="691"/>
      <c r="J6" s="579" t="s">
        <v>142</v>
      </c>
      <c r="K6" s="577" t="s">
        <v>143</v>
      </c>
      <c r="L6" s="580" t="s">
        <v>161</v>
      </c>
      <c r="M6" s="579" t="s">
        <v>142</v>
      </c>
      <c r="N6" s="577" t="s">
        <v>143</v>
      </c>
      <c r="O6" s="578" t="s">
        <v>161</v>
      </c>
      <c r="P6" s="581" t="s">
        <v>142</v>
      </c>
      <c r="Q6" s="582" t="s">
        <v>143</v>
      </c>
      <c r="R6" s="583" t="s">
        <v>161</v>
      </c>
      <c r="S6" s="638"/>
    </row>
    <row r="7" spans="1:73" s="41" customFormat="1" ht="39.75" customHeight="1">
      <c r="A7" s="696" t="s">
        <v>91</v>
      </c>
      <c r="B7" s="683" t="s">
        <v>92</v>
      </c>
      <c r="C7" s="683"/>
      <c r="D7" s="321" t="s">
        <v>93</v>
      </c>
      <c r="E7" s="317" t="e">
        <f>E8+E9+E11</f>
        <v>#REF!</v>
      </c>
      <c r="F7" s="305" t="e">
        <f>F8+F9+F11</f>
        <v>#REF!</v>
      </c>
      <c r="G7" s="572" t="e">
        <f>G8+G9+G11+G49</f>
        <v>#REF!</v>
      </c>
      <c r="H7" s="307">
        <f>H8+H9+H11+H49</f>
        <v>7064649.0999999996</v>
      </c>
      <c r="I7" s="308">
        <f>I8+I9+I11</f>
        <v>6771746.1233440004</v>
      </c>
      <c r="J7" s="307">
        <f>J8+J9+J11</f>
        <v>8383476.0598816006</v>
      </c>
      <c r="K7" s="259">
        <f>K8+K9+K11</f>
        <v>8475138.8944336008</v>
      </c>
      <c r="L7" s="308">
        <f t="shared" ref="L7" si="0">L8+L9+L11</f>
        <v>8794779.3668336011</v>
      </c>
      <c r="M7" s="307">
        <f>M8+M9+M11</f>
        <v>1598999.9365375997</v>
      </c>
      <c r="N7" s="259">
        <f>N8+N9+N11</f>
        <v>1703392.7710895999</v>
      </c>
      <c r="O7" s="305">
        <f>O8+O9+O11</f>
        <v>2023033.2434896</v>
      </c>
      <c r="P7" s="307">
        <f>P8+P9+P11</f>
        <v>6162996.7033440005</v>
      </c>
      <c r="Q7" s="259">
        <f t="shared" ref="Q7:R7" si="1">Q8+Q9+Q11</f>
        <v>6162997.7033440005</v>
      </c>
      <c r="R7" s="308">
        <f t="shared" si="1"/>
        <v>6162998.7033440005</v>
      </c>
      <c r="S7" s="639"/>
    </row>
    <row r="8" spans="1:73" s="41" customFormat="1" ht="21.75" customHeight="1">
      <c r="A8" s="697"/>
      <c r="B8" s="683"/>
      <c r="C8" s="683"/>
      <c r="D8" s="322" t="s">
        <v>94</v>
      </c>
      <c r="E8" s="318" t="e">
        <f>E13+#REF!+E16+E17+E22+E25+E26+E27+E28+E29+E30+E31+#REF!+E32+E33+E38+E39+E40+E41+#REF!+E47+E48</f>
        <v>#REF!</v>
      </c>
      <c r="F8" s="274" t="e">
        <f>F13+#REF!+F16+F17+F22+F25+F26+F27+F28+F29+F30+F31+#REF!+F32+F33+F38+F39+F40+F41+#REF!+F47+F48</f>
        <v>#REF!</v>
      </c>
      <c r="G8" s="267" t="e">
        <f>G13+#REF!+G14+G16+G17+G22+G25+G26+G27+G28+G29+G30+G31+#REF!+G32+G33+G34+G38+G39+G40+G41+#REF!+G47+G48</f>
        <v>#REF!</v>
      </c>
      <c r="H8" s="255">
        <f>H13+H14+H16+H17+H22+H25+H26+H27+H28+H29+H30+H31+H32+H33+H34+H38+H39+H40+H41+H47+H48</f>
        <v>6459343.9399999995</v>
      </c>
      <c r="I8" s="568">
        <f t="shared" ref="I8:O8" si="2">I13+I14+I16+I17+I22+I25+I26+I27+I28+I29+I30+I31+I32+I33+I34+I38+I39+I40+I41+I47+I48</f>
        <v>6162996.7033440005</v>
      </c>
      <c r="J8" s="267">
        <f t="shared" si="2"/>
        <v>7128223.7598816007</v>
      </c>
      <c r="K8" s="63">
        <f t="shared" si="2"/>
        <v>6985875.8944336008</v>
      </c>
      <c r="L8" s="568">
        <f t="shared" si="2"/>
        <v>6681629.6668336</v>
      </c>
      <c r="M8" s="267">
        <f t="shared" si="2"/>
        <v>965227.05653759965</v>
      </c>
      <c r="N8" s="63">
        <f t="shared" si="2"/>
        <v>822879.19108959974</v>
      </c>
      <c r="O8" s="335">
        <f t="shared" si="2"/>
        <v>518632.96348959999</v>
      </c>
      <c r="P8" s="255">
        <f t="shared" ref="P8:R8" si="3">P13+P14+P16+P17+P22+P25+P26+P27+P28+P29+P30+P31+P32+P33+P34+P38+P39+P40+P41+P47+P48</f>
        <v>6162996.7033440005</v>
      </c>
      <c r="Q8" s="63">
        <f t="shared" si="3"/>
        <v>6162997.7033440005</v>
      </c>
      <c r="R8" s="268">
        <f t="shared" si="3"/>
        <v>6162998.7033440005</v>
      </c>
      <c r="S8" s="662"/>
      <c r="T8" s="258"/>
    </row>
    <row r="9" spans="1:73" s="41" customFormat="1" ht="21" customHeight="1">
      <c r="A9" s="697"/>
      <c r="B9" s="683"/>
      <c r="C9" s="683"/>
      <c r="D9" s="322" t="s">
        <v>95</v>
      </c>
      <c r="E9" s="318" t="e">
        <f>E19+#REF!+#REF!+E44+E45</f>
        <v>#REF!</v>
      </c>
      <c r="F9" s="274" t="e">
        <f>F19+#REF!+#REF!+F44+F45</f>
        <v>#REF!</v>
      </c>
      <c r="G9" s="267">
        <f t="shared" ref="G9:O9" si="4">G18+G19+G20+G44+G45</f>
        <v>366789</v>
      </c>
      <c r="H9" s="267">
        <f t="shared" si="4"/>
        <v>295669.23000000004</v>
      </c>
      <c r="I9" s="268">
        <f t="shared" si="4"/>
        <v>608749.42000000004</v>
      </c>
      <c r="J9" s="267">
        <f>J18+J19+J20+J44+J45+J42+J43</f>
        <v>1255252.2999999998</v>
      </c>
      <c r="K9" s="63">
        <f t="shared" ref="K9:L9" si="5">K18+K19+K20+K44+K45+K42+K43</f>
        <v>1489263</v>
      </c>
      <c r="L9" s="335">
        <f t="shared" si="5"/>
        <v>2113149.7000000002</v>
      </c>
      <c r="M9" s="267">
        <f t="shared" si="4"/>
        <v>633772.87999999989</v>
      </c>
      <c r="N9" s="63">
        <f t="shared" si="4"/>
        <v>880513.58000000007</v>
      </c>
      <c r="O9" s="335">
        <f t="shared" si="4"/>
        <v>1504400.28</v>
      </c>
      <c r="P9" s="255">
        <f t="shared" ref="P9:R9" si="6">P18+P19+P20+P44+P45</f>
        <v>0</v>
      </c>
      <c r="Q9" s="63">
        <f t="shared" si="6"/>
        <v>0</v>
      </c>
      <c r="R9" s="268">
        <f t="shared" si="6"/>
        <v>0</v>
      </c>
      <c r="S9" s="663"/>
    </row>
    <row r="10" spans="1:73" s="41" customFormat="1" ht="27" customHeight="1">
      <c r="A10" s="697"/>
      <c r="B10" s="683"/>
      <c r="C10" s="683"/>
      <c r="D10" s="324" t="s">
        <v>96</v>
      </c>
      <c r="E10" s="325" t="e">
        <f t="shared" ref="E10:I10" si="7">E7-E11</f>
        <v>#REF!</v>
      </c>
      <c r="F10" s="326" t="e">
        <f t="shared" ref="F10" si="8">F7-F11</f>
        <v>#REF!</v>
      </c>
      <c r="G10" s="573" t="e">
        <f t="shared" si="7"/>
        <v>#REF!</v>
      </c>
      <c r="H10" s="327">
        <f t="shared" ref="H10" si="9">H7-H11</f>
        <v>6755013.1699999999</v>
      </c>
      <c r="I10" s="328">
        <f t="shared" si="7"/>
        <v>6771746.1233440004</v>
      </c>
      <c r="J10" s="327">
        <f t="shared" ref="J10:L10" si="10">J7-J11</f>
        <v>8383476.0598816006</v>
      </c>
      <c r="K10" s="329">
        <f t="shared" si="10"/>
        <v>8475138.8944336008</v>
      </c>
      <c r="L10" s="328">
        <f t="shared" si="10"/>
        <v>8794779.3668336011</v>
      </c>
      <c r="M10" s="327">
        <f>J10-I10</f>
        <v>1611729.9365376001</v>
      </c>
      <c r="N10" s="329">
        <f>K10-I10</f>
        <v>1703392.7710896004</v>
      </c>
      <c r="O10" s="326">
        <f>L10-I10</f>
        <v>2023033.2434896007</v>
      </c>
      <c r="P10" s="327">
        <f t="shared" ref="P10:R10" si="11">P7-P11</f>
        <v>6162996.7033440005</v>
      </c>
      <c r="Q10" s="329">
        <f t="shared" si="11"/>
        <v>6162997.7033440005</v>
      </c>
      <c r="R10" s="328">
        <f t="shared" si="11"/>
        <v>6162998.7033440005</v>
      </c>
      <c r="S10" s="663"/>
    </row>
    <row r="11" spans="1:73" s="41" customFormat="1" ht="31.5" customHeight="1">
      <c r="A11" s="698"/>
      <c r="B11" s="683"/>
      <c r="C11" s="683"/>
      <c r="D11" s="322" t="s">
        <v>97</v>
      </c>
      <c r="E11" s="318">
        <f t="shared" ref="E11:L11" si="12">E24+E35+E36</f>
        <v>716834.28</v>
      </c>
      <c r="F11" s="274">
        <f t="shared" si="12"/>
        <v>364654.9</v>
      </c>
      <c r="G11" s="267">
        <f t="shared" si="12"/>
        <v>727487.8</v>
      </c>
      <c r="H11" s="255">
        <f t="shared" si="12"/>
        <v>309635.93</v>
      </c>
      <c r="I11" s="268">
        <f t="shared" si="12"/>
        <v>0</v>
      </c>
      <c r="J11" s="255">
        <f t="shared" si="12"/>
        <v>0</v>
      </c>
      <c r="K11" s="63">
        <f t="shared" si="12"/>
        <v>0</v>
      </c>
      <c r="L11" s="268">
        <f t="shared" si="12"/>
        <v>0</v>
      </c>
      <c r="M11" s="255">
        <f>J11-I11</f>
        <v>0</v>
      </c>
      <c r="N11" s="63">
        <f>K11-I11</f>
        <v>0</v>
      </c>
      <c r="O11" s="274">
        <f>L11-I11</f>
        <v>0</v>
      </c>
      <c r="P11" s="255">
        <f t="shared" ref="P11:R11" si="13">P24+P35+P36</f>
        <v>0</v>
      </c>
      <c r="Q11" s="63">
        <f t="shared" si="13"/>
        <v>0</v>
      </c>
      <c r="R11" s="268">
        <f t="shared" si="13"/>
        <v>0</v>
      </c>
      <c r="S11" s="664"/>
    </row>
    <row r="12" spans="1:73" s="61" customFormat="1" ht="32.25" customHeight="1" thickBot="1">
      <c r="A12" s="660">
        <v>1016</v>
      </c>
      <c r="B12" s="665" t="s">
        <v>98</v>
      </c>
      <c r="C12" s="666"/>
      <c r="D12" s="667"/>
      <c r="E12" s="319">
        <f>SUM(E13:E13)</f>
        <v>45250.400000000001</v>
      </c>
      <c r="F12" s="306">
        <f>SUM(F13:F13)</f>
        <v>38077.199999999997</v>
      </c>
      <c r="G12" s="269">
        <f t="shared" ref="G12:L12" si="14">SUM(G13:G14)</f>
        <v>966862.74</v>
      </c>
      <c r="H12" s="310">
        <f t="shared" si="14"/>
        <v>2047714.5999999999</v>
      </c>
      <c r="I12" s="271">
        <f t="shared" si="14"/>
        <v>1686961.4000000001</v>
      </c>
      <c r="J12" s="310">
        <f>SUM(J13:J14)</f>
        <v>1797695.2</v>
      </c>
      <c r="K12" s="62">
        <f t="shared" si="14"/>
        <v>1797695.2</v>
      </c>
      <c r="L12" s="271">
        <f t="shared" si="14"/>
        <v>1797695.2</v>
      </c>
      <c r="M12" s="310">
        <f t="shared" ref="M12:P12" si="15">SUM(M13:M14)</f>
        <v>110733.79999999983</v>
      </c>
      <c r="N12" s="62">
        <f t="shared" si="15"/>
        <v>110733.79999999983</v>
      </c>
      <c r="O12" s="306">
        <f t="shared" si="15"/>
        <v>110733.79999999983</v>
      </c>
      <c r="P12" s="309">
        <f t="shared" si="15"/>
        <v>1686961.4000000001</v>
      </c>
      <c r="Q12" s="60">
        <f t="shared" ref="Q12:R12" si="16">SUM(Q13:Q14)</f>
        <v>1686961.4000000001</v>
      </c>
      <c r="R12" s="270">
        <f t="shared" si="16"/>
        <v>1686961.4000000001</v>
      </c>
      <c r="S12" s="640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</row>
    <row r="13" spans="1:73" ht="147" customHeight="1">
      <c r="A13" s="641"/>
      <c r="B13" s="630">
        <v>1</v>
      </c>
      <c r="C13" s="642">
        <v>11001</v>
      </c>
      <c r="D13" s="323" t="s">
        <v>27</v>
      </c>
      <c r="E13" s="320">
        <v>45250.400000000001</v>
      </c>
      <c r="F13" s="311">
        <v>38077.199999999997</v>
      </c>
      <c r="G13" s="574">
        <v>41076.339999999997</v>
      </c>
      <c r="H13" s="313">
        <v>55300.9</v>
      </c>
      <c r="I13" s="268">
        <v>69351.199999999997</v>
      </c>
      <c r="J13" s="255">
        <v>159824.20000000001</v>
      </c>
      <c r="K13" s="63">
        <v>159824.20000000001</v>
      </c>
      <c r="L13" s="268">
        <v>159824.20000000001</v>
      </c>
      <c r="M13" s="255">
        <f>J13-I13</f>
        <v>90473.000000000015</v>
      </c>
      <c r="N13" s="63">
        <f>K13-I13</f>
        <v>90473.000000000015</v>
      </c>
      <c r="O13" s="274">
        <f>L13-I13</f>
        <v>90473.000000000015</v>
      </c>
      <c r="P13" s="255">
        <v>69351.199999999997</v>
      </c>
      <c r="Q13" s="63">
        <v>69351.199999999997</v>
      </c>
      <c r="R13" s="268">
        <v>69351.199999999997</v>
      </c>
      <c r="S13" s="633" t="s">
        <v>223</v>
      </c>
      <c r="U13" s="258"/>
    </row>
    <row r="14" spans="1:73" ht="102" customHeight="1">
      <c r="A14" s="643"/>
      <c r="B14" s="630">
        <v>2</v>
      </c>
      <c r="C14" s="642">
        <v>11004</v>
      </c>
      <c r="D14" s="323" t="s">
        <v>141</v>
      </c>
      <c r="E14" s="320"/>
      <c r="F14" s="311"/>
      <c r="G14" s="574">
        <v>925786.4</v>
      </c>
      <c r="H14" s="313">
        <v>1992413.7</v>
      </c>
      <c r="I14" s="268">
        <v>1617610.2000000002</v>
      </c>
      <c r="J14" s="255">
        <v>1637871</v>
      </c>
      <c r="K14" s="63">
        <v>1637871</v>
      </c>
      <c r="L14" s="268">
        <v>1637871</v>
      </c>
      <c r="M14" s="255">
        <f>J14-I14</f>
        <v>20260.799999999814</v>
      </c>
      <c r="N14" s="63">
        <f>K14-I14</f>
        <v>20260.799999999814</v>
      </c>
      <c r="O14" s="274">
        <f>L14-I14</f>
        <v>20260.799999999814</v>
      </c>
      <c r="P14" s="255">
        <v>1617610.2000000002</v>
      </c>
      <c r="Q14" s="63">
        <v>1617610.2000000002</v>
      </c>
      <c r="R14" s="268">
        <v>1617610.2000000002</v>
      </c>
      <c r="S14" s="633" t="s">
        <v>225</v>
      </c>
    </row>
    <row r="15" spans="1:73" s="61" customFormat="1" ht="35.25" customHeight="1">
      <c r="A15" s="611" t="s">
        <v>99</v>
      </c>
      <c r="B15" s="665" t="s">
        <v>215</v>
      </c>
      <c r="C15" s="670"/>
      <c r="D15" s="667"/>
      <c r="E15" s="319">
        <f>SUM(E16:E19)</f>
        <v>918111.39</v>
      </c>
      <c r="F15" s="306">
        <f>SUM(F16:F19)</f>
        <v>1178166.1400000001</v>
      </c>
      <c r="G15" s="269">
        <f t="shared" ref="G15:O15" si="17">SUM(G16:G20)</f>
        <v>1046600.2</v>
      </c>
      <c r="H15" s="269">
        <f t="shared" ref="H15" si="18">SUM(H16:H20)</f>
        <v>1058891.4400000002</v>
      </c>
      <c r="I15" s="271">
        <f t="shared" si="17"/>
        <v>1111153.3</v>
      </c>
      <c r="J15" s="269">
        <f t="shared" si="17"/>
        <v>1281418.6000000001</v>
      </c>
      <c r="K15" s="62">
        <f t="shared" si="17"/>
        <v>1258766</v>
      </c>
      <c r="L15" s="569">
        <f>SUM(L16:L20)</f>
        <v>1265678.7000000002</v>
      </c>
      <c r="M15" s="269">
        <f t="shared" si="17"/>
        <v>170265.3</v>
      </c>
      <c r="N15" s="62">
        <f t="shared" si="17"/>
        <v>147612.6999999999</v>
      </c>
      <c r="O15" s="334">
        <f t="shared" si="17"/>
        <v>154525.40000000008</v>
      </c>
      <c r="P15" s="310">
        <f t="shared" ref="P15:R15" si="19">SUM(P16:P20)</f>
        <v>1103948.3</v>
      </c>
      <c r="Q15" s="62">
        <f t="shared" si="19"/>
        <v>1103948.3</v>
      </c>
      <c r="R15" s="271">
        <f t="shared" si="19"/>
        <v>1103948.3</v>
      </c>
      <c r="S15" s="597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</row>
    <row r="16" spans="1:73" ht="100.15" customHeight="1">
      <c r="A16" s="641"/>
      <c r="B16" s="630">
        <v>3</v>
      </c>
      <c r="C16" s="272">
        <v>11001</v>
      </c>
      <c r="D16" s="323" t="s">
        <v>125</v>
      </c>
      <c r="E16" s="333">
        <v>834381.1</v>
      </c>
      <c r="F16" s="311">
        <v>1066981.51</v>
      </c>
      <c r="G16" s="267">
        <v>939929.1</v>
      </c>
      <c r="H16" s="255">
        <v>945774.3</v>
      </c>
      <c r="I16" s="268">
        <v>1004251.5</v>
      </c>
      <c r="J16" s="255">
        <v>1121321</v>
      </c>
      <c r="K16" s="63">
        <v>1134148.3999999999</v>
      </c>
      <c r="L16" s="268">
        <v>1141061.1000000001</v>
      </c>
      <c r="M16" s="255">
        <f>J16-I16</f>
        <v>117069.5</v>
      </c>
      <c r="N16" s="63">
        <f>K16-I16</f>
        <v>129896.89999999991</v>
      </c>
      <c r="O16" s="274">
        <f>L16-I16</f>
        <v>136809.60000000009</v>
      </c>
      <c r="P16" s="255">
        <v>1004251.5</v>
      </c>
      <c r="Q16" s="63">
        <v>1004251.5</v>
      </c>
      <c r="R16" s="268">
        <v>1004251.5</v>
      </c>
      <c r="S16" s="603" t="s">
        <v>226</v>
      </c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</row>
    <row r="17" spans="1:73" s="41" customFormat="1" ht="107.25" customHeight="1">
      <c r="A17" s="644"/>
      <c r="B17" s="645">
        <v>4</v>
      </c>
      <c r="C17" s="646">
        <v>11002</v>
      </c>
      <c r="D17" s="322" t="s">
        <v>126</v>
      </c>
      <c r="E17" s="647">
        <v>71402.66</v>
      </c>
      <c r="F17" s="274">
        <v>97486.33</v>
      </c>
      <c r="G17" s="267">
        <v>91155.4</v>
      </c>
      <c r="H17" s="255">
        <v>97075.78</v>
      </c>
      <c r="I17" s="268">
        <v>99696.8</v>
      </c>
      <c r="J17" s="255">
        <v>103704.6</v>
      </c>
      <c r="K17" s="63">
        <v>103704.6</v>
      </c>
      <c r="L17" s="268">
        <v>103704.6</v>
      </c>
      <c r="M17" s="255">
        <f>J17-I17</f>
        <v>4007.8000000000029</v>
      </c>
      <c r="N17" s="63">
        <f>K17-I17</f>
        <v>4007.8000000000029</v>
      </c>
      <c r="O17" s="274">
        <f>L17-I17</f>
        <v>4007.8000000000029</v>
      </c>
      <c r="P17" s="255">
        <v>99696.8</v>
      </c>
      <c r="Q17" s="63">
        <v>99696.8</v>
      </c>
      <c r="R17" s="268">
        <v>99696.8</v>
      </c>
      <c r="S17" s="587" t="s">
        <v>214</v>
      </c>
    </row>
    <row r="18" spans="1:73" ht="51.75" customHeight="1">
      <c r="A18" s="629"/>
      <c r="B18" s="630">
        <v>5</v>
      </c>
      <c r="C18" s="272">
        <v>31001</v>
      </c>
      <c r="D18" s="323" t="s">
        <v>127</v>
      </c>
      <c r="E18" s="333">
        <v>12327.63</v>
      </c>
      <c r="F18" s="311">
        <v>13698.3</v>
      </c>
      <c r="G18" s="267">
        <v>15515.7</v>
      </c>
      <c r="H18" s="255">
        <v>16041.36</v>
      </c>
      <c r="I18" s="268">
        <v>7205</v>
      </c>
      <c r="J18" s="267">
        <v>20913</v>
      </c>
      <c r="K18" s="63">
        <v>20913</v>
      </c>
      <c r="L18" s="628">
        <v>20913</v>
      </c>
      <c r="M18" s="255">
        <f>J18-I18</f>
        <v>13708</v>
      </c>
      <c r="N18" s="63">
        <f>K18-I18</f>
        <v>13708</v>
      </c>
      <c r="O18" s="274">
        <f>L18-I18</f>
        <v>13708</v>
      </c>
      <c r="P18" s="255">
        <v>0</v>
      </c>
      <c r="Q18" s="63">
        <v>0</v>
      </c>
      <c r="R18" s="268">
        <v>0</v>
      </c>
      <c r="S18" s="587" t="s">
        <v>227</v>
      </c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</row>
    <row r="19" spans="1:73" s="433" customFormat="1" ht="81.75" customHeight="1">
      <c r="A19" s="629"/>
      <c r="B19" s="630">
        <v>6</v>
      </c>
      <c r="C19" s="272">
        <v>31002</v>
      </c>
      <c r="D19" s="323" t="s">
        <v>155</v>
      </c>
      <c r="E19" s="333"/>
      <c r="F19" s="311"/>
      <c r="G19" s="267">
        <v>0</v>
      </c>
      <c r="H19" s="255">
        <v>0</v>
      </c>
      <c r="I19" s="268">
        <v>0</v>
      </c>
      <c r="J19" s="255">
        <v>33000</v>
      </c>
      <c r="K19" s="63">
        <v>0</v>
      </c>
      <c r="L19" s="268">
        <v>0</v>
      </c>
      <c r="M19" s="255">
        <f>J19-I19</f>
        <v>33000</v>
      </c>
      <c r="N19" s="63">
        <f>K19-I19</f>
        <v>0</v>
      </c>
      <c r="O19" s="274">
        <f>L19-I19</f>
        <v>0</v>
      </c>
      <c r="P19" s="255">
        <v>0</v>
      </c>
      <c r="Q19" s="63">
        <v>0</v>
      </c>
      <c r="R19" s="268">
        <v>0</v>
      </c>
      <c r="S19" s="587" t="s">
        <v>212</v>
      </c>
      <c r="T19" s="631"/>
      <c r="U19" s="631"/>
      <c r="V19" s="631"/>
      <c r="W19" s="631"/>
      <c r="X19" s="631"/>
      <c r="Y19" s="631"/>
      <c r="Z19" s="631"/>
      <c r="AA19" s="631"/>
      <c r="AB19" s="631"/>
      <c r="AC19" s="631"/>
      <c r="AD19" s="631"/>
      <c r="AE19" s="631"/>
      <c r="AF19" s="631"/>
      <c r="AG19" s="631"/>
      <c r="AH19" s="631"/>
      <c r="AI19" s="631"/>
      <c r="AJ19" s="631"/>
      <c r="AK19" s="631"/>
      <c r="AL19" s="631"/>
      <c r="AM19" s="631"/>
      <c r="AN19" s="631"/>
      <c r="AO19" s="631"/>
      <c r="AP19" s="631"/>
      <c r="AQ19" s="631"/>
      <c r="AR19" s="631"/>
      <c r="AS19" s="631"/>
      <c r="AT19" s="631"/>
      <c r="AU19" s="631"/>
      <c r="AV19" s="631"/>
      <c r="AW19" s="631"/>
      <c r="AX19" s="631"/>
      <c r="AY19" s="631"/>
      <c r="AZ19" s="631"/>
      <c r="BA19" s="631"/>
      <c r="BB19" s="631"/>
      <c r="BC19" s="631"/>
      <c r="BD19" s="631"/>
      <c r="BE19" s="631"/>
      <c r="BF19" s="631"/>
      <c r="BG19" s="631"/>
      <c r="BH19" s="631"/>
      <c r="BI19" s="632"/>
      <c r="BJ19" s="632"/>
      <c r="BK19" s="632"/>
      <c r="BL19" s="632"/>
      <c r="BM19" s="632"/>
      <c r="BN19" s="632"/>
      <c r="BO19" s="632"/>
      <c r="BP19" s="632"/>
      <c r="BQ19" s="632"/>
      <c r="BR19" s="632"/>
      <c r="BS19" s="632"/>
      <c r="BT19" s="632"/>
      <c r="BU19" s="632"/>
    </row>
    <row r="20" spans="1:73" ht="72" customHeight="1">
      <c r="A20" s="643"/>
      <c r="B20" s="630">
        <v>7</v>
      </c>
      <c r="C20" s="272">
        <v>31003</v>
      </c>
      <c r="D20" s="323" t="s">
        <v>156</v>
      </c>
      <c r="E20" s="333"/>
      <c r="F20" s="311"/>
      <c r="G20" s="267">
        <v>0</v>
      </c>
      <c r="H20" s="255">
        <v>0</v>
      </c>
      <c r="I20" s="268">
        <v>0</v>
      </c>
      <c r="J20" s="63">
        <v>2480</v>
      </c>
      <c r="K20" s="63">
        <v>0</v>
      </c>
      <c r="L20" s="63">
        <v>0</v>
      </c>
      <c r="M20" s="255">
        <f>J20-I20</f>
        <v>2480</v>
      </c>
      <c r="N20" s="63">
        <f>K20-I20</f>
        <v>0</v>
      </c>
      <c r="O20" s="274">
        <f>L20-I20</f>
        <v>0</v>
      </c>
      <c r="P20" s="255">
        <v>0</v>
      </c>
      <c r="Q20" s="63">
        <v>0</v>
      </c>
      <c r="R20" s="268">
        <v>0</v>
      </c>
      <c r="S20" s="587" t="s">
        <v>191</v>
      </c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</row>
    <row r="21" spans="1:73" s="606" customFormat="1" ht="27" customHeight="1">
      <c r="A21" s="612" t="s">
        <v>100</v>
      </c>
      <c r="B21" s="665" t="s">
        <v>146</v>
      </c>
      <c r="C21" s="666"/>
      <c r="D21" s="667"/>
      <c r="E21" s="319">
        <f>+E22</f>
        <v>200162.48</v>
      </c>
      <c r="F21" s="306">
        <f>+F22</f>
        <v>149471.35999999999</v>
      </c>
      <c r="G21" s="269">
        <f>+G22</f>
        <v>0</v>
      </c>
      <c r="H21" s="310">
        <f>+H22</f>
        <v>434967.17</v>
      </c>
      <c r="I21" s="271">
        <f t="shared" ref="I21:R21" si="20">+I22</f>
        <v>108199</v>
      </c>
      <c r="J21" s="310">
        <f t="shared" si="20"/>
        <v>614510.4</v>
      </c>
      <c r="K21" s="62">
        <f t="shared" si="20"/>
        <v>434967.2</v>
      </c>
      <c r="L21" s="271">
        <f t="shared" si="20"/>
        <v>108199</v>
      </c>
      <c r="M21" s="310">
        <f t="shared" si="20"/>
        <v>506311.4</v>
      </c>
      <c r="N21" s="62">
        <f t="shared" si="20"/>
        <v>326768.2</v>
      </c>
      <c r="O21" s="306">
        <f t="shared" si="20"/>
        <v>0</v>
      </c>
      <c r="P21" s="310">
        <f t="shared" si="20"/>
        <v>108199</v>
      </c>
      <c r="Q21" s="62">
        <f t="shared" si="20"/>
        <v>108200</v>
      </c>
      <c r="R21" s="271">
        <f t="shared" si="20"/>
        <v>108201</v>
      </c>
      <c r="S21" s="608"/>
      <c r="T21" s="605"/>
      <c r="U21" s="605"/>
      <c r="V21" s="605"/>
      <c r="W21" s="605"/>
      <c r="X21" s="605"/>
      <c r="Y21" s="605"/>
      <c r="Z21" s="605"/>
      <c r="AA21" s="605"/>
      <c r="AB21" s="605"/>
      <c r="AC21" s="605"/>
      <c r="AD21" s="605"/>
      <c r="AE21" s="605"/>
      <c r="AF21" s="605"/>
      <c r="AG21" s="605"/>
      <c r="AH21" s="605"/>
      <c r="AI21" s="605"/>
      <c r="AJ21" s="605"/>
      <c r="AK21" s="605"/>
      <c r="AL21" s="605"/>
      <c r="AM21" s="605"/>
      <c r="AN21" s="605"/>
      <c r="AO21" s="605"/>
      <c r="AP21" s="605"/>
      <c r="AQ21" s="605"/>
      <c r="AR21" s="605"/>
      <c r="AS21" s="605"/>
      <c r="AT21" s="605"/>
      <c r="AU21" s="605"/>
      <c r="AV21" s="605"/>
      <c r="AW21" s="605"/>
      <c r="AX21" s="605"/>
      <c r="AY21" s="605"/>
      <c r="AZ21" s="605"/>
      <c r="BA21" s="605"/>
      <c r="BB21" s="605"/>
      <c r="BC21" s="605"/>
      <c r="BD21" s="605"/>
      <c r="BE21" s="605"/>
      <c r="BF21" s="605"/>
      <c r="BG21" s="605"/>
      <c r="BH21" s="605"/>
    </row>
    <row r="22" spans="1:73" s="151" customFormat="1" ht="121.5" customHeight="1">
      <c r="A22" s="648"/>
      <c r="B22" s="649">
        <v>8</v>
      </c>
      <c r="C22" s="650">
        <v>12001</v>
      </c>
      <c r="D22" s="651" t="s">
        <v>102</v>
      </c>
      <c r="E22" s="652">
        <v>200162.48</v>
      </c>
      <c r="F22" s="312">
        <v>149471.35999999999</v>
      </c>
      <c r="G22" s="575">
        <v>0</v>
      </c>
      <c r="H22" s="314">
        <v>434967.17</v>
      </c>
      <c r="I22" s="590">
        <v>108199</v>
      </c>
      <c r="J22" s="591">
        <v>614510.4</v>
      </c>
      <c r="K22" s="592">
        <v>434967.2</v>
      </c>
      <c r="L22" s="590">
        <v>108199</v>
      </c>
      <c r="M22" s="601">
        <f>J22-I22</f>
        <v>506311.4</v>
      </c>
      <c r="N22" s="600">
        <f>K22-I22</f>
        <v>326768.2</v>
      </c>
      <c r="O22" s="592">
        <f>L22-I22</f>
        <v>0</v>
      </c>
      <c r="P22" s="601">
        <v>108199</v>
      </c>
      <c r="Q22" s="600">
        <v>108200</v>
      </c>
      <c r="R22" s="590">
        <v>108201</v>
      </c>
      <c r="S22" s="587" t="s">
        <v>210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</row>
    <row r="23" spans="1:73" s="606" customFormat="1" ht="39.75" customHeight="1">
      <c r="A23" s="610" t="s">
        <v>103</v>
      </c>
      <c r="B23" s="665" t="s">
        <v>104</v>
      </c>
      <c r="C23" s="666"/>
      <c r="D23" s="667"/>
      <c r="E23" s="319">
        <f t="shared" ref="E23:O23" si="21">SUM(E24:E36)</f>
        <v>1574764.1800000002</v>
      </c>
      <c r="F23" s="306">
        <f t="shared" si="21"/>
        <v>1720883.1600000001</v>
      </c>
      <c r="G23" s="269">
        <f t="shared" si="21"/>
        <v>1790570.5000000002</v>
      </c>
      <c r="H23" s="310">
        <f t="shared" si="21"/>
        <v>1351201.7200000002</v>
      </c>
      <c r="I23" s="271">
        <f t="shared" si="21"/>
        <v>1292196.403344</v>
      </c>
      <c r="J23" s="310">
        <f t="shared" si="21"/>
        <v>1401510.7</v>
      </c>
      <c r="K23" s="62">
        <f t="shared" si="21"/>
        <v>1401510.7</v>
      </c>
      <c r="L23" s="271">
        <f t="shared" si="21"/>
        <v>1401510.7</v>
      </c>
      <c r="M23" s="310">
        <f t="shared" si="21"/>
        <v>109314.29665600001</v>
      </c>
      <c r="N23" s="62">
        <f t="shared" si="21"/>
        <v>109314.29665600001</v>
      </c>
      <c r="O23" s="306">
        <f t="shared" si="21"/>
        <v>109314.29665600001</v>
      </c>
      <c r="P23" s="310">
        <f t="shared" ref="P23:R23" si="22">SUM(P24:P36)</f>
        <v>1292196.403344</v>
      </c>
      <c r="Q23" s="62">
        <f t="shared" si="22"/>
        <v>1292196.403344</v>
      </c>
      <c r="R23" s="271">
        <f t="shared" si="22"/>
        <v>1292196.403344</v>
      </c>
      <c r="S23" s="607"/>
      <c r="T23" s="605"/>
      <c r="U23" s="605"/>
      <c r="V23" s="605"/>
      <c r="W23" s="605"/>
      <c r="X23" s="605"/>
      <c r="Y23" s="605"/>
      <c r="Z23" s="605"/>
      <c r="AA23" s="605"/>
      <c r="AB23" s="605"/>
      <c r="AC23" s="605"/>
      <c r="AD23" s="605"/>
      <c r="AE23" s="605"/>
      <c r="AF23" s="605"/>
      <c r="AG23" s="605"/>
      <c r="AH23" s="605"/>
      <c r="AI23" s="605"/>
      <c r="AJ23" s="605"/>
      <c r="AK23" s="605"/>
      <c r="AL23" s="605"/>
      <c r="AM23" s="605"/>
      <c r="AN23" s="605"/>
      <c r="AO23" s="605"/>
      <c r="AP23" s="605"/>
      <c r="AQ23" s="605"/>
      <c r="AR23" s="605"/>
      <c r="AS23" s="605"/>
      <c r="AT23" s="605"/>
      <c r="AU23" s="605"/>
      <c r="AV23" s="605"/>
      <c r="AW23" s="605"/>
      <c r="AX23" s="605"/>
      <c r="AY23" s="605"/>
      <c r="AZ23" s="605"/>
      <c r="BA23" s="605"/>
      <c r="BB23" s="605"/>
      <c r="BC23" s="605"/>
      <c r="BD23" s="605"/>
      <c r="BE23" s="605"/>
      <c r="BF23" s="605"/>
      <c r="BG23" s="605"/>
      <c r="BH23" s="605"/>
    </row>
    <row r="24" spans="1:73" ht="94.5" customHeight="1">
      <c r="A24" s="653"/>
      <c r="B24" s="645"/>
      <c r="C24" s="646">
        <v>11001</v>
      </c>
      <c r="D24" s="323" t="s">
        <v>136</v>
      </c>
      <c r="E24" s="318">
        <v>478844.28</v>
      </c>
      <c r="F24" s="274">
        <v>361660.37</v>
      </c>
      <c r="G24" s="267">
        <v>231494.39999999999</v>
      </c>
      <c r="H24" s="255">
        <v>143121.74</v>
      </c>
      <c r="I24" s="268">
        <v>0</v>
      </c>
      <c r="J24" s="255">
        <v>0</v>
      </c>
      <c r="K24" s="63">
        <v>0</v>
      </c>
      <c r="L24" s="268">
        <v>0</v>
      </c>
      <c r="M24" s="255">
        <f t="shared" ref="M24:M36" si="23">J24-I24</f>
        <v>0</v>
      </c>
      <c r="N24" s="63">
        <f t="shared" ref="N24:N36" si="24">K24-I24</f>
        <v>0</v>
      </c>
      <c r="O24" s="274">
        <f t="shared" ref="O24:O36" si="25">L24-I24</f>
        <v>0</v>
      </c>
      <c r="P24" s="255">
        <v>0</v>
      </c>
      <c r="Q24" s="63">
        <v>0</v>
      </c>
      <c r="R24" s="268">
        <v>0</v>
      </c>
      <c r="S24" s="586" t="s">
        <v>228</v>
      </c>
    </row>
    <row r="25" spans="1:73" ht="118.5" customHeight="1">
      <c r="A25" s="644"/>
      <c r="B25" s="645">
        <v>9</v>
      </c>
      <c r="C25" s="646">
        <v>11002</v>
      </c>
      <c r="D25" s="323" t="s">
        <v>106</v>
      </c>
      <c r="E25" s="318">
        <v>800</v>
      </c>
      <c r="F25" s="274">
        <v>114375.76</v>
      </c>
      <c r="G25" s="267">
        <v>60636.4</v>
      </c>
      <c r="H25" s="255">
        <v>0</v>
      </c>
      <c r="I25" s="268">
        <v>118163.23000000001</v>
      </c>
      <c r="J25" s="255">
        <v>118163.2</v>
      </c>
      <c r="K25" s="63">
        <v>118163.2</v>
      </c>
      <c r="L25" s="63">
        <v>118163.2</v>
      </c>
      <c r="M25" s="255">
        <f t="shared" si="23"/>
        <v>-3.0000000013387762E-2</v>
      </c>
      <c r="N25" s="63">
        <f t="shared" si="24"/>
        <v>-3.0000000013387762E-2</v>
      </c>
      <c r="O25" s="274">
        <f t="shared" si="25"/>
        <v>-3.0000000013387762E-2</v>
      </c>
      <c r="P25" s="255">
        <v>118163.23000000001</v>
      </c>
      <c r="Q25" s="63">
        <v>118163.23000000001</v>
      </c>
      <c r="R25" s="268">
        <v>118163.23000000001</v>
      </c>
      <c r="S25" s="602" t="s">
        <v>213</v>
      </c>
    </row>
    <row r="26" spans="1:73" ht="79.5" customHeight="1">
      <c r="A26" s="644"/>
      <c r="B26" s="645">
        <v>10</v>
      </c>
      <c r="C26" s="646">
        <v>11003</v>
      </c>
      <c r="D26" s="323" t="s">
        <v>107</v>
      </c>
      <c r="E26" s="318">
        <v>7590</v>
      </c>
      <c r="F26" s="274">
        <v>6690</v>
      </c>
      <c r="G26" s="267">
        <v>7590</v>
      </c>
      <c r="H26" s="255">
        <v>7590</v>
      </c>
      <c r="I26" s="268">
        <v>7590.4</v>
      </c>
      <c r="J26" s="255">
        <v>7590.4</v>
      </c>
      <c r="K26" s="63">
        <v>7590.4</v>
      </c>
      <c r="L26" s="268">
        <v>7590.4</v>
      </c>
      <c r="M26" s="255">
        <f t="shared" si="23"/>
        <v>0</v>
      </c>
      <c r="N26" s="63">
        <f t="shared" si="24"/>
        <v>0</v>
      </c>
      <c r="O26" s="274">
        <f t="shared" si="25"/>
        <v>0</v>
      </c>
      <c r="P26" s="255">
        <v>7590.4</v>
      </c>
      <c r="Q26" s="63">
        <v>7590.4</v>
      </c>
      <c r="R26" s="268">
        <v>7590.4</v>
      </c>
      <c r="S26" s="586" t="s">
        <v>211</v>
      </c>
    </row>
    <row r="27" spans="1:73" ht="149.25" customHeight="1">
      <c r="A27" s="644"/>
      <c r="B27" s="645">
        <v>11</v>
      </c>
      <c r="C27" s="646">
        <v>11004</v>
      </c>
      <c r="D27" s="323" t="s">
        <v>108</v>
      </c>
      <c r="E27" s="318">
        <v>252666.4</v>
      </c>
      <c r="F27" s="274">
        <v>372692.7</v>
      </c>
      <c r="G27" s="267">
        <v>303897.7</v>
      </c>
      <c r="H27" s="255">
        <v>321653.19</v>
      </c>
      <c r="I27" s="268">
        <v>431979.37334400002</v>
      </c>
      <c r="J27" s="255">
        <v>514979.4</v>
      </c>
      <c r="K27" s="63">
        <v>514979.4</v>
      </c>
      <c r="L27" s="268">
        <v>514979.4</v>
      </c>
      <c r="M27" s="255">
        <f t="shared" si="23"/>
        <v>83000.026656000002</v>
      </c>
      <c r="N27" s="63">
        <f t="shared" si="24"/>
        <v>83000.026656000002</v>
      </c>
      <c r="O27" s="274">
        <f t="shared" si="25"/>
        <v>83000.026656000002</v>
      </c>
      <c r="P27" s="255">
        <v>431979.37334400002</v>
      </c>
      <c r="Q27" s="63">
        <v>431979.37334400002</v>
      </c>
      <c r="R27" s="268">
        <v>431979.37334400002</v>
      </c>
      <c r="S27" s="587" t="s">
        <v>200</v>
      </c>
    </row>
    <row r="28" spans="1:73" ht="138.75" customHeight="1">
      <c r="A28" s="644"/>
      <c r="B28" s="645">
        <v>12</v>
      </c>
      <c r="C28" s="646">
        <v>11005</v>
      </c>
      <c r="D28" s="323" t="s">
        <v>109</v>
      </c>
      <c r="E28" s="318">
        <v>136209.20000000001</v>
      </c>
      <c r="F28" s="274">
        <v>201475.3</v>
      </c>
      <c r="G28" s="267">
        <v>157938.29999999999</v>
      </c>
      <c r="H28" s="255">
        <v>159554.4</v>
      </c>
      <c r="I28" s="268">
        <v>164366.29999999999</v>
      </c>
      <c r="J28" s="255">
        <v>190680.6</v>
      </c>
      <c r="K28" s="63">
        <v>190680.6</v>
      </c>
      <c r="L28" s="268">
        <v>190680.6</v>
      </c>
      <c r="M28" s="255">
        <f t="shared" si="23"/>
        <v>26314.300000000017</v>
      </c>
      <c r="N28" s="63">
        <f t="shared" si="24"/>
        <v>26314.300000000017</v>
      </c>
      <c r="O28" s="274">
        <f t="shared" si="25"/>
        <v>26314.300000000017</v>
      </c>
      <c r="P28" s="255">
        <v>164366.29999999999</v>
      </c>
      <c r="Q28" s="63">
        <v>164366.29999999999</v>
      </c>
      <c r="R28" s="268">
        <v>164366.29999999999</v>
      </c>
      <c r="S28" s="587" t="s">
        <v>201</v>
      </c>
    </row>
    <row r="29" spans="1:73" ht="58.5" customHeight="1">
      <c r="A29" s="644"/>
      <c r="B29" s="645">
        <v>13</v>
      </c>
      <c r="C29" s="646">
        <v>11006</v>
      </c>
      <c r="D29" s="323" t="s">
        <v>110</v>
      </c>
      <c r="E29" s="318">
        <v>140288</v>
      </c>
      <c r="F29" s="274">
        <v>190339.5</v>
      </c>
      <c r="G29" s="267">
        <v>156800</v>
      </c>
      <c r="H29" s="255">
        <v>169280.7</v>
      </c>
      <c r="I29" s="268">
        <v>185280.7</v>
      </c>
      <c r="J29" s="255">
        <v>185280.7</v>
      </c>
      <c r="K29" s="63">
        <v>185280.7</v>
      </c>
      <c r="L29" s="268">
        <v>185280.7</v>
      </c>
      <c r="M29" s="255">
        <f t="shared" si="23"/>
        <v>0</v>
      </c>
      <c r="N29" s="63">
        <f t="shared" si="24"/>
        <v>0</v>
      </c>
      <c r="O29" s="274">
        <f t="shared" si="25"/>
        <v>0</v>
      </c>
      <c r="P29" s="255">
        <v>185280.7</v>
      </c>
      <c r="Q29" s="63">
        <v>185280.7</v>
      </c>
      <c r="R29" s="268">
        <v>185280.7</v>
      </c>
      <c r="S29" s="587" t="s">
        <v>202</v>
      </c>
    </row>
    <row r="30" spans="1:73" ht="54.75" customHeight="1">
      <c r="A30" s="644"/>
      <c r="B30" s="645">
        <v>14</v>
      </c>
      <c r="C30" s="646">
        <v>11007</v>
      </c>
      <c r="D30" s="323" t="s">
        <v>111</v>
      </c>
      <c r="E30" s="318">
        <v>127406.1</v>
      </c>
      <c r="F30" s="274">
        <v>188497.7</v>
      </c>
      <c r="G30" s="267">
        <v>152887.29999999999</v>
      </c>
      <c r="H30" s="255">
        <v>152887.29999999999</v>
      </c>
      <c r="I30" s="268">
        <v>152887.29999999999</v>
      </c>
      <c r="J30" s="255">
        <v>152887.29999999999</v>
      </c>
      <c r="K30" s="63">
        <v>152887.29999999999</v>
      </c>
      <c r="L30" s="268">
        <v>152887.29999999999</v>
      </c>
      <c r="M30" s="255">
        <f t="shared" si="23"/>
        <v>0</v>
      </c>
      <c r="N30" s="63">
        <f t="shared" si="24"/>
        <v>0</v>
      </c>
      <c r="O30" s="274">
        <f t="shared" si="25"/>
        <v>0</v>
      </c>
      <c r="P30" s="255">
        <v>152887.29999999999</v>
      </c>
      <c r="Q30" s="63">
        <v>152887.29999999999</v>
      </c>
      <c r="R30" s="268">
        <v>152887.29999999999</v>
      </c>
      <c r="S30" s="587" t="s">
        <v>203</v>
      </c>
    </row>
    <row r="31" spans="1:73" ht="53.25" customHeight="1">
      <c r="A31" s="644"/>
      <c r="B31" s="645">
        <v>15</v>
      </c>
      <c r="C31" s="646">
        <v>11008</v>
      </c>
      <c r="D31" s="323" t="s">
        <v>154</v>
      </c>
      <c r="E31" s="318">
        <v>44700</v>
      </c>
      <c r="F31" s="274">
        <v>73869.100000000006</v>
      </c>
      <c r="G31" s="267">
        <v>54283.3</v>
      </c>
      <c r="H31" s="255">
        <v>55404.9</v>
      </c>
      <c r="I31" s="268">
        <v>55404.9</v>
      </c>
      <c r="J31" s="255">
        <v>55404.9</v>
      </c>
      <c r="K31" s="63">
        <v>55404.9</v>
      </c>
      <c r="L31" s="268">
        <v>55404.9</v>
      </c>
      <c r="M31" s="255">
        <f t="shared" si="23"/>
        <v>0</v>
      </c>
      <c r="N31" s="63">
        <f t="shared" si="24"/>
        <v>0</v>
      </c>
      <c r="O31" s="274">
        <f t="shared" si="25"/>
        <v>0</v>
      </c>
      <c r="P31" s="255">
        <v>55404.9</v>
      </c>
      <c r="Q31" s="63">
        <v>55404.9</v>
      </c>
      <c r="R31" s="268">
        <v>55404.9</v>
      </c>
      <c r="S31" s="587" t="s">
        <v>204</v>
      </c>
    </row>
    <row r="32" spans="1:73" ht="57" customHeight="1">
      <c r="A32" s="644"/>
      <c r="B32" s="645">
        <v>16</v>
      </c>
      <c r="C32" s="646">
        <v>11010</v>
      </c>
      <c r="D32" s="323" t="s">
        <v>112</v>
      </c>
      <c r="E32" s="318">
        <v>141270.20000000001</v>
      </c>
      <c r="F32" s="274">
        <v>201288.2</v>
      </c>
      <c r="G32" s="267">
        <v>162049.70000000001</v>
      </c>
      <c r="H32" s="255">
        <v>168195.3</v>
      </c>
      <c r="I32" s="268">
        <v>169524.2</v>
      </c>
      <c r="J32" s="255">
        <v>169524.2</v>
      </c>
      <c r="K32" s="63">
        <v>169524.2</v>
      </c>
      <c r="L32" s="268">
        <v>169524.2</v>
      </c>
      <c r="M32" s="255">
        <f t="shared" si="23"/>
        <v>0</v>
      </c>
      <c r="N32" s="63">
        <f t="shared" si="24"/>
        <v>0</v>
      </c>
      <c r="O32" s="274">
        <f t="shared" si="25"/>
        <v>0</v>
      </c>
      <c r="P32" s="255">
        <v>169524.2</v>
      </c>
      <c r="Q32" s="63">
        <v>169524.2</v>
      </c>
      <c r="R32" s="268">
        <v>169524.2</v>
      </c>
      <c r="S32" s="587" t="s">
        <v>205</v>
      </c>
    </row>
    <row r="33" spans="1:60" ht="66" customHeight="1">
      <c r="A33" s="644"/>
      <c r="B33" s="645">
        <v>17</v>
      </c>
      <c r="C33" s="646">
        <v>12001</v>
      </c>
      <c r="D33" s="323" t="s">
        <v>16</v>
      </c>
      <c r="E33" s="318">
        <v>7000</v>
      </c>
      <c r="F33" s="274">
        <v>7000</v>
      </c>
      <c r="G33" s="267">
        <v>7000</v>
      </c>
      <c r="H33" s="255">
        <v>7000</v>
      </c>
      <c r="I33" s="268">
        <v>7000</v>
      </c>
      <c r="J33" s="255">
        <v>7000</v>
      </c>
      <c r="K33" s="63">
        <v>7000</v>
      </c>
      <c r="L33" s="268">
        <v>7000</v>
      </c>
      <c r="M33" s="255">
        <f t="shared" si="23"/>
        <v>0</v>
      </c>
      <c r="N33" s="63">
        <f t="shared" si="24"/>
        <v>0</v>
      </c>
      <c r="O33" s="274">
        <f t="shared" si="25"/>
        <v>0</v>
      </c>
      <c r="P33" s="255">
        <v>7000</v>
      </c>
      <c r="Q33" s="63">
        <v>7000</v>
      </c>
      <c r="R33" s="268">
        <v>7000</v>
      </c>
      <c r="S33" s="598" t="s">
        <v>192</v>
      </c>
    </row>
    <row r="34" spans="1:60" ht="43.5" hidden="1" customHeight="1">
      <c r="A34" s="644"/>
      <c r="B34" s="645"/>
      <c r="C34" s="646">
        <v>21001</v>
      </c>
      <c r="D34" s="323" t="s">
        <v>144</v>
      </c>
      <c r="E34" s="318"/>
      <c r="F34" s="274"/>
      <c r="G34" s="267">
        <v>0</v>
      </c>
      <c r="H34" s="255">
        <v>0</v>
      </c>
      <c r="I34" s="268"/>
      <c r="J34" s="255"/>
      <c r="K34" s="63"/>
      <c r="L34" s="268"/>
      <c r="M34" s="255">
        <f t="shared" si="23"/>
        <v>0</v>
      </c>
      <c r="N34" s="63">
        <f t="shared" si="24"/>
        <v>0</v>
      </c>
      <c r="O34" s="274">
        <f t="shared" si="25"/>
        <v>0</v>
      </c>
      <c r="P34" s="255"/>
      <c r="Q34" s="63"/>
      <c r="R34" s="268"/>
      <c r="S34" s="599"/>
    </row>
    <row r="35" spans="1:60" ht="94.5" customHeight="1">
      <c r="A35" s="644"/>
      <c r="B35" s="645"/>
      <c r="C35" s="646">
        <v>12002</v>
      </c>
      <c r="D35" s="323" t="s">
        <v>135</v>
      </c>
      <c r="E35" s="318">
        <v>120700</v>
      </c>
      <c r="F35" s="274">
        <v>0</v>
      </c>
      <c r="G35" s="267">
        <v>424147.6</v>
      </c>
      <c r="H35" s="255">
        <v>91476.56</v>
      </c>
      <c r="I35" s="268">
        <v>0</v>
      </c>
      <c r="J35" s="255">
        <v>0</v>
      </c>
      <c r="K35" s="63">
        <v>0</v>
      </c>
      <c r="L35" s="268">
        <v>0</v>
      </c>
      <c r="M35" s="255">
        <f t="shared" si="23"/>
        <v>0</v>
      </c>
      <c r="N35" s="63">
        <f t="shared" si="24"/>
        <v>0</v>
      </c>
      <c r="O35" s="274">
        <f t="shared" si="25"/>
        <v>0</v>
      </c>
      <c r="P35" s="255">
        <v>0</v>
      </c>
      <c r="Q35" s="63">
        <v>0</v>
      </c>
      <c r="R35" s="268">
        <v>0</v>
      </c>
      <c r="S35" s="679" t="s">
        <v>193</v>
      </c>
    </row>
    <row r="36" spans="1:60" ht="87.75" customHeight="1">
      <c r="A36" s="654"/>
      <c r="B36" s="645"/>
      <c r="C36" s="646">
        <v>32001</v>
      </c>
      <c r="D36" s="655" t="s">
        <v>134</v>
      </c>
      <c r="E36" s="318">
        <v>117290</v>
      </c>
      <c r="F36" s="274">
        <v>2994.53</v>
      </c>
      <c r="G36" s="267">
        <v>71845.8</v>
      </c>
      <c r="H36" s="255">
        <v>75037.63</v>
      </c>
      <c r="I36" s="268">
        <v>0</v>
      </c>
      <c r="J36" s="255">
        <v>0</v>
      </c>
      <c r="K36" s="63">
        <v>0</v>
      </c>
      <c r="L36" s="268">
        <v>0</v>
      </c>
      <c r="M36" s="255">
        <f t="shared" si="23"/>
        <v>0</v>
      </c>
      <c r="N36" s="63">
        <f t="shared" si="24"/>
        <v>0</v>
      </c>
      <c r="O36" s="274">
        <f t="shared" si="25"/>
        <v>0</v>
      </c>
      <c r="P36" s="255">
        <v>0</v>
      </c>
      <c r="Q36" s="63">
        <v>0</v>
      </c>
      <c r="R36" s="268">
        <v>0</v>
      </c>
      <c r="S36" s="680"/>
      <c r="U36" s="258"/>
    </row>
    <row r="37" spans="1:60" s="606" customFormat="1" ht="28.5" customHeight="1">
      <c r="A37" s="611" t="s">
        <v>114</v>
      </c>
      <c r="B37" s="665" t="s">
        <v>115</v>
      </c>
      <c r="C37" s="666"/>
      <c r="D37" s="667"/>
      <c r="E37" s="319">
        <f t="shared" ref="E37:O37" si="26">SUM(E38:E45)</f>
        <v>534546.9</v>
      </c>
      <c r="F37" s="306">
        <f t="shared" si="26"/>
        <v>1709655.3199999998</v>
      </c>
      <c r="G37" s="269">
        <f t="shared" si="26"/>
        <v>1848917.97</v>
      </c>
      <c r="H37" s="310">
        <f>SUM(H38:H45)</f>
        <v>1818284.3699999996</v>
      </c>
      <c r="I37" s="271">
        <f t="shared" si="26"/>
        <v>2228368.92</v>
      </c>
      <c r="J37" s="310">
        <f>SUM(J38:J45)</f>
        <v>2943474.0598816001</v>
      </c>
      <c r="K37" s="62">
        <f>SUM(K38:K45)</f>
        <v>3237332.6944335997</v>
      </c>
      <c r="L37" s="271">
        <f t="shared" si="26"/>
        <v>3876828.6668336</v>
      </c>
      <c r="M37" s="310">
        <f t="shared" si="26"/>
        <v>715105.13988159993</v>
      </c>
      <c r="N37" s="62">
        <f t="shared" si="26"/>
        <v>1008963.7744336</v>
      </c>
      <c r="O37" s="306">
        <f t="shared" si="26"/>
        <v>1648459.7468336001</v>
      </c>
      <c r="P37" s="310">
        <f t="shared" ref="P37:R37" si="27">SUM(P38:P45)</f>
        <v>1626824.4999999998</v>
      </c>
      <c r="Q37" s="62">
        <f t="shared" si="27"/>
        <v>1626824.4999999998</v>
      </c>
      <c r="R37" s="271">
        <f t="shared" si="27"/>
        <v>1626824.4999999998</v>
      </c>
      <c r="S37" s="604"/>
      <c r="T37" s="605"/>
      <c r="U37" s="605"/>
      <c r="V37" s="605"/>
      <c r="W37" s="605"/>
      <c r="X37" s="605"/>
      <c r="Y37" s="605"/>
      <c r="Z37" s="605"/>
      <c r="AA37" s="605"/>
      <c r="AB37" s="605"/>
      <c r="AC37" s="605"/>
      <c r="AD37" s="605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605"/>
      <c r="AS37" s="605"/>
      <c r="AT37" s="605"/>
      <c r="AU37" s="605"/>
      <c r="AV37" s="605"/>
      <c r="AW37" s="605"/>
      <c r="AX37" s="605"/>
      <c r="AY37" s="605"/>
      <c r="AZ37" s="605"/>
      <c r="BA37" s="605"/>
      <c r="BB37" s="605"/>
      <c r="BC37" s="605"/>
      <c r="BD37" s="605"/>
      <c r="BE37" s="605"/>
      <c r="BF37" s="605"/>
      <c r="BG37" s="605"/>
      <c r="BH37" s="605"/>
    </row>
    <row r="38" spans="1:60" ht="107.25" customHeight="1">
      <c r="A38" s="641"/>
      <c r="B38" s="630">
        <v>18</v>
      </c>
      <c r="C38" s="272">
        <v>11001</v>
      </c>
      <c r="D38" s="323" t="s">
        <v>116</v>
      </c>
      <c r="E38" s="320">
        <v>58992.1</v>
      </c>
      <c r="F38" s="311">
        <v>170293.17</v>
      </c>
      <c r="G38" s="574">
        <v>142147.97</v>
      </c>
      <c r="H38" s="313">
        <v>144909.9</v>
      </c>
      <c r="I38" s="268">
        <v>247627.7</v>
      </c>
      <c r="J38" s="255">
        <v>269028.85988160002</v>
      </c>
      <c r="K38" s="63">
        <v>268496.79443360004</v>
      </c>
      <c r="L38" s="268">
        <v>270206.06683360005</v>
      </c>
      <c r="M38" s="255">
        <f t="shared" ref="M38:M42" si="28">J38-I38</f>
        <v>21401.159881600004</v>
      </c>
      <c r="N38" s="63">
        <f t="shared" ref="N38:N45" si="29">K38-I38</f>
        <v>20869.094433600025</v>
      </c>
      <c r="O38" s="274">
        <f t="shared" ref="O38:O45" si="30">L38-I38</f>
        <v>22578.366833600041</v>
      </c>
      <c r="P38" s="255">
        <v>247627.7</v>
      </c>
      <c r="Q38" s="63">
        <v>247627.7</v>
      </c>
      <c r="R38" s="268">
        <v>247627.7</v>
      </c>
      <c r="S38" s="587" t="s">
        <v>221</v>
      </c>
    </row>
    <row r="39" spans="1:60" ht="36" customHeight="1">
      <c r="A39" s="629"/>
      <c r="B39" s="630">
        <v>19</v>
      </c>
      <c r="C39" s="272">
        <v>11002</v>
      </c>
      <c r="D39" s="323" t="s">
        <v>25</v>
      </c>
      <c r="E39" s="320">
        <v>475554.8</v>
      </c>
      <c r="F39" s="311">
        <v>1170656.3</v>
      </c>
      <c r="G39" s="574">
        <v>1335485.8999999999</v>
      </c>
      <c r="H39" s="313">
        <v>1335485.8999999999</v>
      </c>
      <c r="I39" s="268">
        <v>1335485.8999999999</v>
      </c>
      <c r="J39" s="255">
        <v>1335485.8999999999</v>
      </c>
      <c r="K39" s="63">
        <v>1335485.8999999999</v>
      </c>
      <c r="L39" s="268">
        <v>1335485.8999999999</v>
      </c>
      <c r="M39" s="255">
        <f t="shared" si="28"/>
        <v>0</v>
      </c>
      <c r="N39" s="63">
        <f t="shared" si="29"/>
        <v>0</v>
      </c>
      <c r="O39" s="274">
        <f t="shared" si="30"/>
        <v>0</v>
      </c>
      <c r="P39" s="255">
        <v>1335485.8999999999</v>
      </c>
      <c r="Q39" s="63">
        <v>1335485.8999999999</v>
      </c>
      <c r="R39" s="268">
        <v>1335485.8999999999</v>
      </c>
      <c r="S39" s="587" t="s">
        <v>206</v>
      </c>
    </row>
    <row r="40" spans="1:60" ht="70.150000000000006" customHeight="1">
      <c r="A40" s="629"/>
      <c r="B40" s="630">
        <v>20</v>
      </c>
      <c r="C40" s="272">
        <v>11003</v>
      </c>
      <c r="D40" s="323" t="s">
        <v>117</v>
      </c>
      <c r="E40" s="320"/>
      <c r="F40" s="311">
        <v>11975.67</v>
      </c>
      <c r="G40" s="574">
        <v>12464.8</v>
      </c>
      <c r="H40" s="313">
        <v>14550</v>
      </c>
      <c r="I40" s="268">
        <v>0</v>
      </c>
      <c r="J40" s="255">
        <v>15000</v>
      </c>
      <c r="K40" s="63">
        <v>26000</v>
      </c>
      <c r="L40" s="268">
        <v>26000</v>
      </c>
      <c r="M40" s="255">
        <f t="shared" si="28"/>
        <v>15000</v>
      </c>
      <c r="N40" s="63">
        <f t="shared" si="29"/>
        <v>26000</v>
      </c>
      <c r="O40" s="274">
        <f t="shared" si="30"/>
        <v>26000</v>
      </c>
      <c r="P40" s="255">
        <v>0</v>
      </c>
      <c r="Q40" s="63">
        <v>0</v>
      </c>
      <c r="R40" s="268">
        <v>0</v>
      </c>
      <c r="S40" s="586" t="s">
        <v>194</v>
      </c>
      <c r="T40" s="258"/>
    </row>
    <row r="41" spans="1:60" ht="92.45" customHeight="1">
      <c r="A41" s="629"/>
      <c r="B41" s="630">
        <v>21</v>
      </c>
      <c r="C41" s="272">
        <v>11004</v>
      </c>
      <c r="D41" s="322" t="s">
        <v>118</v>
      </c>
      <c r="E41" s="320"/>
      <c r="F41" s="311">
        <v>10422</v>
      </c>
      <c r="G41" s="574">
        <v>7546</v>
      </c>
      <c r="H41" s="313">
        <v>43710.7</v>
      </c>
      <c r="I41" s="268">
        <v>43710.9</v>
      </c>
      <c r="J41" s="255">
        <v>125100</v>
      </c>
      <c r="K41" s="63">
        <v>139000</v>
      </c>
      <c r="L41" s="268">
        <v>152900</v>
      </c>
      <c r="M41" s="255">
        <f t="shared" si="28"/>
        <v>81389.100000000006</v>
      </c>
      <c r="N41" s="63">
        <f t="shared" si="29"/>
        <v>95289.1</v>
      </c>
      <c r="O41" s="274">
        <f t="shared" si="30"/>
        <v>109189.1</v>
      </c>
      <c r="P41" s="255">
        <v>43710.9</v>
      </c>
      <c r="Q41" s="63">
        <v>43710.9</v>
      </c>
      <c r="R41" s="268">
        <v>43710.9</v>
      </c>
      <c r="S41" s="586" t="s">
        <v>222</v>
      </c>
    </row>
    <row r="42" spans="1:60" ht="53.25" customHeight="1">
      <c r="A42" s="629"/>
      <c r="B42" s="630">
        <v>22</v>
      </c>
      <c r="C42" s="272">
        <v>31001</v>
      </c>
      <c r="D42" s="322" t="s">
        <v>217</v>
      </c>
      <c r="E42" s="614"/>
      <c r="F42" s="311"/>
      <c r="G42" s="574"/>
      <c r="H42" s="313">
        <v>0</v>
      </c>
      <c r="I42" s="268">
        <v>0</v>
      </c>
      <c r="J42" s="255">
        <v>9730</v>
      </c>
      <c r="K42" s="63">
        <v>0</v>
      </c>
      <c r="L42" s="268">
        <v>0</v>
      </c>
      <c r="M42" s="255">
        <f t="shared" si="28"/>
        <v>9730</v>
      </c>
      <c r="N42" s="63">
        <f t="shared" si="29"/>
        <v>0</v>
      </c>
      <c r="O42" s="274">
        <f t="shared" si="30"/>
        <v>0</v>
      </c>
      <c r="P42" s="255"/>
      <c r="Q42" s="63"/>
      <c r="R42" s="268"/>
      <c r="S42" s="586" t="s">
        <v>218</v>
      </c>
    </row>
    <row r="43" spans="1:60" ht="52.5" customHeight="1">
      <c r="A43" s="629"/>
      <c r="B43" s="630">
        <v>23</v>
      </c>
      <c r="C43" s="272">
        <v>31003</v>
      </c>
      <c r="D43" s="322" t="s">
        <v>219</v>
      </c>
      <c r="E43" s="614"/>
      <c r="F43" s="311"/>
      <c r="G43" s="574"/>
      <c r="H43" s="313">
        <v>0</v>
      </c>
      <c r="I43" s="268">
        <v>0</v>
      </c>
      <c r="J43" s="255">
        <v>3000</v>
      </c>
      <c r="K43" s="63">
        <v>0</v>
      </c>
      <c r="L43" s="268">
        <v>0</v>
      </c>
      <c r="M43" s="255">
        <f t="shared" ref="M43" si="31">J43-I43</f>
        <v>3000</v>
      </c>
      <c r="N43" s="63">
        <f t="shared" ref="N43" si="32">K43-I43</f>
        <v>0</v>
      </c>
      <c r="O43" s="274">
        <f t="shared" ref="O43" si="33">L43-I43</f>
        <v>0</v>
      </c>
      <c r="P43" s="255"/>
      <c r="Q43" s="63"/>
      <c r="R43" s="268"/>
      <c r="S43" s="586" t="s">
        <v>220</v>
      </c>
    </row>
    <row r="44" spans="1:60" ht="68.45" customHeight="1">
      <c r="A44" s="629"/>
      <c r="B44" s="630">
        <v>24</v>
      </c>
      <c r="C44" s="272">
        <v>32001</v>
      </c>
      <c r="D44" s="323" t="s">
        <v>119</v>
      </c>
      <c r="E44" s="320">
        <v>0</v>
      </c>
      <c r="F44" s="311">
        <v>346308.18</v>
      </c>
      <c r="G44" s="574">
        <v>282618.3</v>
      </c>
      <c r="H44" s="313">
        <v>232842.97</v>
      </c>
      <c r="I44" s="268">
        <v>413011.7</v>
      </c>
      <c r="J44" s="255">
        <v>696867.7</v>
      </c>
      <c r="K44" s="63">
        <v>1468350</v>
      </c>
      <c r="L44" s="268">
        <v>2092236.7</v>
      </c>
      <c r="M44" s="255">
        <f>J44-I44</f>
        <v>283855.99999999994</v>
      </c>
      <c r="N44" s="63">
        <f t="shared" si="29"/>
        <v>1055338.3</v>
      </c>
      <c r="O44" s="274">
        <f t="shared" si="30"/>
        <v>1679225</v>
      </c>
      <c r="P44" s="255">
        <v>0</v>
      </c>
      <c r="Q44" s="63">
        <v>0</v>
      </c>
      <c r="R44" s="268">
        <v>0</v>
      </c>
      <c r="S44" s="586" t="s">
        <v>224</v>
      </c>
    </row>
    <row r="45" spans="1:60" ht="190.5" customHeight="1">
      <c r="A45" s="643"/>
      <c r="B45" s="630">
        <v>25</v>
      </c>
      <c r="C45" s="272">
        <v>32002</v>
      </c>
      <c r="D45" s="323" t="s">
        <v>26</v>
      </c>
      <c r="E45" s="320">
        <v>0</v>
      </c>
      <c r="F45" s="311">
        <v>0</v>
      </c>
      <c r="G45" s="574">
        <v>68655</v>
      </c>
      <c r="H45" s="313">
        <v>46784.9</v>
      </c>
      <c r="I45" s="268">
        <v>188532.72</v>
      </c>
      <c r="J45" s="255">
        <v>489261.6</v>
      </c>
      <c r="K45" s="63">
        <v>0</v>
      </c>
      <c r="L45" s="268">
        <v>0</v>
      </c>
      <c r="M45" s="255">
        <f>J45-I45</f>
        <v>300728.88</v>
      </c>
      <c r="N45" s="63">
        <f t="shared" si="29"/>
        <v>-188532.72</v>
      </c>
      <c r="O45" s="274">
        <f t="shared" si="30"/>
        <v>-188532.72</v>
      </c>
      <c r="P45" s="255">
        <v>0</v>
      </c>
      <c r="Q45" s="63">
        <v>0</v>
      </c>
      <c r="R45" s="268">
        <v>0</v>
      </c>
      <c r="S45" s="586" t="s">
        <v>216</v>
      </c>
    </row>
    <row r="46" spans="1:60" s="606" customFormat="1" ht="36" customHeight="1">
      <c r="A46" s="612" t="s">
        <v>120</v>
      </c>
      <c r="B46" s="665" t="s">
        <v>121</v>
      </c>
      <c r="C46" s="666"/>
      <c r="D46" s="667"/>
      <c r="E46" s="319">
        <f>SUM(E47:E48)</f>
        <v>80549</v>
      </c>
      <c r="F46" s="306">
        <f>SUM(F47:F48)</f>
        <v>75791.8</v>
      </c>
      <c r="G46" s="269">
        <f>SUM(G47:G48)</f>
        <v>342128.3</v>
      </c>
      <c r="H46" s="310">
        <f>SUM(H47:H48)</f>
        <v>353589.8</v>
      </c>
      <c r="I46" s="271">
        <f>SUM(I47:I48)</f>
        <v>344867.1</v>
      </c>
      <c r="J46" s="310">
        <f t="shared" ref="J46:L46" si="34">SUM(J47:J48)</f>
        <v>344867.1</v>
      </c>
      <c r="K46" s="62">
        <f t="shared" si="34"/>
        <v>344867.1</v>
      </c>
      <c r="L46" s="271">
        <f t="shared" si="34"/>
        <v>344867.1</v>
      </c>
      <c r="M46" s="310">
        <f>SUM(M47:M48)</f>
        <v>0</v>
      </c>
      <c r="N46" s="62">
        <f>SUM(N47:N48)</f>
        <v>0</v>
      </c>
      <c r="O46" s="306">
        <f>SUM(O47:O48)</f>
        <v>0</v>
      </c>
      <c r="P46" s="310">
        <f>SUM(P47:P48)</f>
        <v>344867.1</v>
      </c>
      <c r="Q46" s="62">
        <f t="shared" ref="Q46:R46" si="35">SUM(Q47:Q48)</f>
        <v>344867.1</v>
      </c>
      <c r="R46" s="271">
        <f t="shared" si="35"/>
        <v>344867.1</v>
      </c>
      <c r="S46" s="607"/>
      <c r="T46" s="605"/>
      <c r="U46" s="605"/>
      <c r="V46" s="605"/>
      <c r="W46" s="605"/>
      <c r="X46" s="605"/>
      <c r="Y46" s="605"/>
      <c r="Z46" s="605"/>
      <c r="AA46" s="605"/>
      <c r="AB46" s="605"/>
      <c r="AC46" s="605"/>
      <c r="AD46" s="605"/>
      <c r="AE46" s="605"/>
      <c r="AF46" s="605"/>
      <c r="AG46" s="605"/>
      <c r="AH46" s="605"/>
      <c r="AI46" s="605"/>
      <c r="AJ46" s="605"/>
      <c r="AK46" s="605"/>
      <c r="AL46" s="605"/>
      <c r="AM46" s="605"/>
      <c r="AN46" s="605"/>
      <c r="AO46" s="605"/>
      <c r="AP46" s="605"/>
      <c r="AQ46" s="605"/>
      <c r="AR46" s="605"/>
      <c r="AS46" s="605"/>
      <c r="AT46" s="605"/>
      <c r="AU46" s="605"/>
      <c r="AV46" s="605"/>
      <c r="AW46" s="605"/>
      <c r="AX46" s="605"/>
      <c r="AY46" s="605"/>
      <c r="AZ46" s="605"/>
      <c r="BA46" s="605"/>
      <c r="BB46" s="605"/>
      <c r="BC46" s="605"/>
      <c r="BD46" s="605"/>
      <c r="BE46" s="605"/>
      <c r="BF46" s="605"/>
      <c r="BG46" s="605"/>
      <c r="BH46" s="605"/>
    </row>
    <row r="47" spans="1:60" ht="54" customHeight="1">
      <c r="A47" s="701"/>
      <c r="B47" s="656">
        <v>26</v>
      </c>
      <c r="C47" s="272">
        <v>11001</v>
      </c>
      <c r="D47" s="322" t="s">
        <v>121</v>
      </c>
      <c r="E47" s="320">
        <v>40274</v>
      </c>
      <c r="F47" s="311">
        <v>37895.9</v>
      </c>
      <c r="G47" s="574">
        <v>39356.1</v>
      </c>
      <c r="H47" s="313">
        <v>40533.1</v>
      </c>
      <c r="I47" s="268">
        <v>42303.1</v>
      </c>
      <c r="J47" s="255">
        <v>42303.1</v>
      </c>
      <c r="K47" s="63">
        <v>42303.1</v>
      </c>
      <c r="L47" s="268">
        <v>42303.1</v>
      </c>
      <c r="M47" s="255">
        <f>J47-I47</f>
        <v>0</v>
      </c>
      <c r="N47" s="63">
        <f>K47-I47</f>
        <v>0</v>
      </c>
      <c r="O47" s="274">
        <f>L47-I47</f>
        <v>0</v>
      </c>
      <c r="P47" s="255">
        <v>42303.1</v>
      </c>
      <c r="Q47" s="63">
        <v>42303.1</v>
      </c>
      <c r="R47" s="268">
        <v>42303.1</v>
      </c>
      <c r="S47" s="587" t="s">
        <v>195</v>
      </c>
    </row>
    <row r="48" spans="1:60" ht="112.5" customHeight="1" thickBot="1">
      <c r="A48" s="702"/>
      <c r="B48" s="657">
        <v>27</v>
      </c>
      <c r="C48" s="658">
        <v>11001</v>
      </c>
      <c r="D48" s="659" t="s">
        <v>121</v>
      </c>
      <c r="E48" s="320">
        <v>40275</v>
      </c>
      <c r="F48" s="311">
        <v>37895.9</v>
      </c>
      <c r="G48" s="574">
        <v>302772.2</v>
      </c>
      <c r="H48" s="576">
        <v>313056.7</v>
      </c>
      <c r="I48" s="593">
        <v>302564</v>
      </c>
      <c r="J48" s="570">
        <v>302564</v>
      </c>
      <c r="K48" s="571">
        <v>302564</v>
      </c>
      <c r="L48" s="593">
        <v>302564</v>
      </c>
      <c r="M48" s="570">
        <f>J48-I48</f>
        <v>0</v>
      </c>
      <c r="N48" s="571">
        <f>K48-I48</f>
        <v>0</v>
      </c>
      <c r="O48" s="584">
        <f>L48-I48</f>
        <v>0</v>
      </c>
      <c r="P48" s="570">
        <v>302564</v>
      </c>
      <c r="Q48" s="571">
        <v>302564</v>
      </c>
      <c r="R48" s="593">
        <v>302564</v>
      </c>
      <c r="S48" s="588" t="s">
        <v>229</v>
      </c>
    </row>
    <row r="49" spans="2:18" ht="26.25" customHeight="1">
      <c r="D49" s="64"/>
      <c r="E49" s="64"/>
      <c r="F49" s="64"/>
      <c r="G49" s="64"/>
      <c r="H49" s="432"/>
      <c r="P49" s="92"/>
      <c r="Q49" s="92"/>
      <c r="R49" s="92"/>
    </row>
    <row r="50" spans="2:18" ht="80.25" customHeight="1">
      <c r="B50" s="682"/>
      <c r="C50" s="682"/>
      <c r="D50" s="682"/>
      <c r="E50" s="682"/>
      <c r="F50" s="682"/>
      <c r="G50" s="682"/>
      <c r="H50" s="682"/>
      <c r="I50" s="682"/>
      <c r="J50" s="682"/>
      <c r="K50" s="682"/>
      <c r="L50" s="682"/>
    </row>
    <row r="51" spans="2:18" ht="36" customHeight="1"/>
    <row r="52" spans="2:18" ht="21" customHeight="1">
      <c r="J52" s="589">
        <f>J38</f>
        <v>269028.85988160002</v>
      </c>
      <c r="K52" s="589">
        <f t="shared" ref="K52:L52" si="36">K38</f>
        <v>268496.79443360004</v>
      </c>
      <c r="L52" s="589">
        <f t="shared" si="36"/>
        <v>270206.06683360005</v>
      </c>
    </row>
    <row r="53" spans="2:18" ht="26.25" customHeight="1"/>
    <row r="54" spans="2:18" ht="38.25" customHeight="1"/>
    <row r="55" spans="2:18" ht="33" customHeight="1">
      <c r="E55" s="67"/>
      <c r="F55" s="67"/>
      <c r="G55" s="687"/>
      <c r="H55" s="687"/>
      <c r="I55" s="687"/>
      <c r="J55" s="687"/>
      <c r="K55" s="687"/>
      <c r="L55" s="687"/>
    </row>
    <row r="56" spans="2:18" ht="48.75" customHeight="1">
      <c r="E56" s="67"/>
      <c r="F56" s="67"/>
      <c r="G56" s="687"/>
      <c r="H56" s="687"/>
      <c r="I56" s="687"/>
      <c r="J56" s="687"/>
      <c r="K56" s="687"/>
      <c r="L56" s="687"/>
    </row>
    <row r="57" spans="2:18" ht="33" customHeight="1">
      <c r="E57" s="67"/>
      <c r="F57" s="67"/>
      <c r="G57" s="681"/>
      <c r="H57" s="681"/>
      <c r="I57" s="681"/>
      <c r="J57" s="681"/>
      <c r="K57" s="681"/>
      <c r="L57" s="681"/>
    </row>
    <row r="58" spans="2:18" ht="34.5" customHeight="1">
      <c r="E58" s="67"/>
      <c r="F58" s="67"/>
      <c r="G58" s="681"/>
      <c r="H58" s="681"/>
      <c r="I58" s="681"/>
      <c r="J58" s="681"/>
      <c r="K58" s="681"/>
      <c r="L58" s="681"/>
      <c r="M58" s="627"/>
      <c r="N58" s="627"/>
      <c r="O58" s="627"/>
    </row>
    <row r="59" spans="2:18" ht="27.75" customHeight="1">
      <c r="E59" s="67"/>
      <c r="F59" s="67"/>
      <c r="G59" s="681"/>
      <c r="H59" s="681"/>
      <c r="I59" s="681"/>
      <c r="J59" s="681"/>
      <c r="K59" s="681"/>
      <c r="L59" s="681"/>
      <c r="M59" s="627"/>
      <c r="N59" s="627"/>
      <c r="O59" s="627"/>
    </row>
    <row r="60" spans="2:18" ht="24.75" customHeight="1"/>
    <row r="65" spans="2:12" ht="93" customHeight="1">
      <c r="B65" s="40"/>
      <c r="C65" s="40"/>
      <c r="D65" s="40"/>
      <c r="E65" s="40"/>
      <c r="F65" s="40"/>
      <c r="G65" s="40"/>
      <c r="H65" s="433"/>
      <c r="I65" s="432"/>
      <c r="J65" s="594"/>
      <c r="K65" s="433"/>
      <c r="L65" s="433"/>
    </row>
    <row r="66" spans="2:12" ht="55.5" customHeight="1">
      <c r="B66" s="40"/>
      <c r="C66" s="40"/>
      <c r="D66" s="40"/>
      <c r="E66" s="40"/>
      <c r="F66" s="40"/>
      <c r="G66" s="40"/>
      <c r="H66" s="433"/>
      <c r="I66" s="432"/>
      <c r="J66" s="594"/>
      <c r="K66" s="433"/>
      <c r="L66" s="433"/>
    </row>
  </sheetData>
  <mergeCells count="26">
    <mergeCell ref="G57:L59"/>
    <mergeCell ref="B50:L50"/>
    <mergeCell ref="B7:C11"/>
    <mergeCell ref="J5:L5"/>
    <mergeCell ref="G55:L55"/>
    <mergeCell ref="G5:G6"/>
    <mergeCell ref="I5:I6"/>
    <mergeCell ref="A5:C6"/>
    <mergeCell ref="F5:F6"/>
    <mergeCell ref="A7:A11"/>
    <mergeCell ref="D5:D6"/>
    <mergeCell ref="G56:L56"/>
    <mergeCell ref="A47:A48"/>
    <mergeCell ref="S8:S11"/>
    <mergeCell ref="B37:D37"/>
    <mergeCell ref="B46:D46"/>
    <mergeCell ref="A3:O4"/>
    <mergeCell ref="A2:O2"/>
    <mergeCell ref="B15:D15"/>
    <mergeCell ref="B23:D23"/>
    <mergeCell ref="B21:D21"/>
    <mergeCell ref="B12:D12"/>
    <mergeCell ref="H5:H6"/>
    <mergeCell ref="M5:O5"/>
    <mergeCell ref="P5:R5"/>
    <mergeCell ref="S35:S36"/>
  </mergeCells>
  <pageMargins left="0.24" right="0.16" top="0.2" bottom="0.2" header="0.2" footer="0.22"/>
  <pageSetup paperSize="9" scale="63" orientation="landscape" r:id="rId1"/>
  <ignoredErrors>
    <ignoredError sqref="M21:N21 M46:O46 M23:O23 M15:O15 M37:O37 G7 O21:O22" formula="1"/>
    <ignoredError sqref="A21 A23 A22 C22 A46 A15 A37 N7:O7 J10:L10 J11:L11 K7:L7 K12:L12 M14 J8:L8 J13:L13 J12 M11:N11 J6:L6 M6:O6 J14:L14 M13 J7 M7 M8:O8 P6" numberStoredAsText="1"/>
    <ignoredError sqref="M9:O9 O11 M10:O10 M12 O13 N14:O14 N12:O12 N13" numberStoredAsText="1" formula="1"/>
    <ignoredError sqref="J46:L46 G46:G4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39997558519241921"/>
  </sheetPr>
  <dimension ref="A1:DU44"/>
  <sheetViews>
    <sheetView topLeftCell="A10" zoomScaleNormal="100" workbookViewId="0">
      <selection activeCell="CB10" sqref="CB10"/>
    </sheetView>
  </sheetViews>
  <sheetFormatPr defaultRowHeight="40.5" customHeight="1"/>
  <cols>
    <col min="1" max="1" width="7.28515625" style="9" customWidth="1"/>
    <col min="2" max="2" width="8.28515625" style="48" customWidth="1"/>
    <col min="3" max="3" width="49.28515625" style="115" customWidth="1"/>
    <col min="4" max="4" width="12" style="20" hidden="1" customWidth="1"/>
    <col min="5" max="5" width="12.7109375" style="5" hidden="1" customWidth="1"/>
    <col min="6" max="6" width="9.5703125" style="5" hidden="1" customWidth="1"/>
    <col min="7" max="7" width="10.140625" style="5" hidden="1" customWidth="1"/>
    <col min="8" max="8" width="8.85546875" style="5" hidden="1" customWidth="1"/>
    <col min="9" max="9" width="10.85546875" style="5" hidden="1" customWidth="1"/>
    <col min="10" max="10" width="9.85546875" style="12" hidden="1" customWidth="1"/>
    <col min="11" max="11" width="8.42578125" style="12" hidden="1" customWidth="1"/>
    <col min="12" max="12" width="9.5703125" style="12" hidden="1" customWidth="1"/>
    <col min="13" max="13" width="11.140625" style="12" hidden="1" customWidth="1"/>
    <col min="14" max="14" width="8.42578125" style="12" hidden="1" customWidth="1"/>
    <col min="15" max="15" width="9.5703125" style="14" hidden="1" customWidth="1"/>
    <col min="16" max="17" width="8.28515625" style="14" hidden="1" customWidth="1"/>
    <col min="18" max="18" width="12.5703125" style="14" hidden="1" customWidth="1"/>
    <col min="19" max="19" width="7.5703125" style="14" hidden="1" customWidth="1"/>
    <col min="20" max="20" width="8.42578125" style="14" hidden="1" customWidth="1"/>
    <col min="21" max="21" width="9.140625" style="14" hidden="1" customWidth="1"/>
    <col min="22" max="22" width="11.7109375" style="7" hidden="1" customWidth="1"/>
    <col min="23" max="23" width="12.7109375" style="5" hidden="1" customWidth="1"/>
    <col min="24" max="24" width="11.28515625" style="22" hidden="1" customWidth="1"/>
    <col min="25" max="25" width="8.7109375" style="22" hidden="1" customWidth="1"/>
    <col min="26" max="26" width="9.7109375" style="22" hidden="1" customWidth="1"/>
    <col min="27" max="27" width="9.85546875" style="25" hidden="1" customWidth="1"/>
    <col min="28" max="28" width="9.7109375" style="25" hidden="1" customWidth="1"/>
    <col min="29" max="29" width="9.5703125" style="25" hidden="1" customWidth="1"/>
    <col min="30" max="30" width="9.42578125" style="25" hidden="1" customWidth="1"/>
    <col min="31" max="31" width="9.85546875" style="25" hidden="1" customWidth="1"/>
    <col min="32" max="32" width="8.85546875" style="145" hidden="1" customWidth="1"/>
    <col min="33" max="33" width="10.42578125" style="145" hidden="1" customWidth="1"/>
    <col min="34" max="34" width="11.85546875" style="145" hidden="1" customWidth="1"/>
    <col min="35" max="35" width="11.5703125" style="145" hidden="1" customWidth="1"/>
    <col min="36" max="36" width="9.42578125" style="145" hidden="1" customWidth="1"/>
    <col min="37" max="37" width="8.42578125" style="145" hidden="1" customWidth="1"/>
    <col min="38" max="38" width="9.140625" style="145" hidden="1" customWidth="1"/>
    <col min="39" max="39" width="12.7109375" style="7" hidden="1" customWidth="1"/>
    <col min="40" max="40" width="12.28515625" style="5" hidden="1" customWidth="1"/>
    <col min="41" max="41" width="9.5703125" style="5" hidden="1" customWidth="1"/>
    <col min="42" max="42" width="9.42578125" style="5" hidden="1" customWidth="1"/>
    <col min="43" max="43" width="9.85546875" style="5" hidden="1" customWidth="1"/>
    <col min="44" max="44" width="9.85546875" style="12" hidden="1" customWidth="1"/>
    <col min="45" max="45" width="8.5703125" style="12" hidden="1" customWidth="1"/>
    <col min="46" max="46" width="10.7109375" style="12" hidden="1" customWidth="1"/>
    <col min="47" max="47" width="11.7109375" style="12" hidden="1" customWidth="1"/>
    <col min="48" max="48" width="9.85546875" style="12" hidden="1" customWidth="1"/>
    <col min="49" max="49" width="9.5703125" style="12" hidden="1" customWidth="1"/>
    <col min="50" max="50" width="8.85546875" style="14" hidden="1" customWidth="1"/>
    <col min="51" max="52" width="8.28515625" style="14" hidden="1" customWidth="1"/>
    <col min="53" max="53" width="10.5703125" style="14" hidden="1" customWidth="1"/>
    <col min="54" max="54" width="9.42578125" style="14" hidden="1" customWidth="1"/>
    <col min="55" max="56" width="9.140625" style="14" hidden="1" customWidth="1"/>
    <col min="57" max="57" width="11.85546875" style="7" hidden="1" customWidth="1"/>
    <col min="58" max="58" width="12.7109375" style="5" hidden="1" customWidth="1"/>
    <col min="59" max="59" width="9.5703125" style="5" hidden="1" customWidth="1"/>
    <col min="60" max="60" width="10" style="5" hidden="1" customWidth="1"/>
    <col min="61" max="61" width="9.7109375" style="5" hidden="1" customWidth="1"/>
    <col min="62" max="63" width="9.85546875" style="12" hidden="1" customWidth="1"/>
    <col min="64" max="64" width="9.5703125" style="12" hidden="1" customWidth="1"/>
    <col min="65" max="65" width="11.42578125" style="12" hidden="1" customWidth="1"/>
    <col min="66" max="66" width="9.42578125" style="12" hidden="1" customWidth="1"/>
    <col min="67" max="67" width="9.28515625" style="12" hidden="1" customWidth="1"/>
    <col min="68" max="68" width="8.85546875" style="14" hidden="1" customWidth="1"/>
    <col min="69" max="70" width="8.28515625" style="14" hidden="1" customWidth="1"/>
    <col min="71" max="71" width="10.5703125" style="14" hidden="1" customWidth="1"/>
    <col min="72" max="72" width="9.42578125" style="14" hidden="1" customWidth="1"/>
    <col min="73" max="73" width="9.5703125" style="14" hidden="1" customWidth="1"/>
    <col min="74" max="74" width="9.140625" style="14" hidden="1" customWidth="1"/>
    <col min="75" max="75" width="11.5703125" style="7" customWidth="1"/>
    <col min="76" max="76" width="12.7109375" style="444" customWidth="1"/>
    <col min="77" max="77" width="11.28515625" style="445" customWidth="1"/>
    <col min="78" max="78" width="8.7109375" style="445" customWidth="1"/>
    <col min="79" max="79" width="9.7109375" style="445" customWidth="1"/>
    <col min="80" max="80" width="9.85546875" style="446" customWidth="1"/>
    <col min="81" max="81" width="9.7109375" style="446" customWidth="1"/>
    <col min="82" max="82" width="11.140625" style="446" customWidth="1"/>
    <col min="83" max="83" width="12.28515625" style="446" customWidth="1"/>
    <col min="84" max="84" width="9.85546875" style="446" customWidth="1"/>
    <col min="85" max="85" width="8.85546875" style="446" customWidth="1"/>
    <col min="86" max="86" width="10.42578125" style="446" customWidth="1"/>
    <col min="87" max="87" width="11.85546875" style="446" customWidth="1"/>
    <col min="88" max="88" width="11.5703125" style="446" customWidth="1"/>
    <col min="89" max="89" width="9.42578125" style="446" customWidth="1"/>
    <col min="90" max="90" width="9.5703125" style="446" customWidth="1"/>
    <col min="91" max="91" width="9.140625" style="446" customWidth="1"/>
    <col min="92" max="92" width="11.7109375" style="7" customWidth="1"/>
    <col min="93" max="93" width="12.7109375" style="5" customWidth="1"/>
    <col min="94" max="94" width="11.28515625" style="22" customWidth="1"/>
    <col min="95" max="95" width="8.7109375" style="22" customWidth="1"/>
    <col min="96" max="96" width="9.7109375" style="22" customWidth="1"/>
    <col min="97" max="97" width="9.85546875" style="25" customWidth="1"/>
    <col min="98" max="98" width="9.7109375" style="25" customWidth="1"/>
    <col min="99" max="99" width="9.5703125" style="25" customWidth="1"/>
    <col min="100" max="100" width="11.7109375" style="25" customWidth="1"/>
    <col min="101" max="101" width="9.85546875" style="25" customWidth="1"/>
    <col min="102" max="102" width="8.85546875" style="145" customWidth="1"/>
    <col min="103" max="103" width="10.42578125" style="145" customWidth="1"/>
    <col min="104" max="104" width="11.85546875" style="145" customWidth="1"/>
    <col min="105" max="105" width="11.5703125" style="145" customWidth="1"/>
    <col min="106" max="106" width="9.42578125" style="145" customWidth="1"/>
    <col min="107" max="107" width="9.7109375" style="145" customWidth="1"/>
    <col min="108" max="108" width="9.140625" style="145" customWidth="1"/>
    <col min="109" max="109" width="11.7109375" style="7" customWidth="1"/>
    <col min="110" max="110" width="12.7109375" style="5" customWidth="1"/>
    <col min="111" max="111" width="11.28515625" style="22" customWidth="1"/>
    <col min="112" max="112" width="8.7109375" style="22" customWidth="1"/>
    <col min="113" max="113" width="9.7109375" style="22" customWidth="1"/>
    <col min="114" max="114" width="9.85546875" style="25" customWidth="1"/>
    <col min="115" max="115" width="9.7109375" style="25" customWidth="1"/>
    <col min="116" max="116" width="9.5703125" style="25" customWidth="1"/>
    <col min="117" max="117" width="11.7109375" style="25" customWidth="1"/>
    <col min="118" max="118" width="9.85546875" style="25" customWidth="1"/>
    <col min="119" max="119" width="8.85546875" style="145" customWidth="1"/>
    <col min="120" max="120" width="10.42578125" style="145" customWidth="1"/>
    <col min="121" max="121" width="11.85546875" style="145" customWidth="1"/>
    <col min="122" max="122" width="11.5703125" style="145" customWidth="1"/>
    <col min="123" max="123" width="9.42578125" style="145" customWidth="1"/>
    <col min="124" max="124" width="8.42578125" style="145" customWidth="1"/>
    <col min="125" max="125" width="9.140625" style="145" customWidth="1"/>
  </cols>
  <sheetData>
    <row r="1" spans="1:125" s="1" customFormat="1" ht="17.25">
      <c r="A1" s="2" t="s">
        <v>18</v>
      </c>
      <c r="B1" s="2"/>
      <c r="C1" s="2"/>
      <c r="D1" s="74"/>
      <c r="E1" s="4"/>
      <c r="F1" s="4"/>
      <c r="G1" s="4"/>
      <c r="H1" s="4"/>
      <c r="I1" s="4"/>
      <c r="J1" s="11"/>
      <c r="K1" s="11"/>
      <c r="L1" s="11"/>
      <c r="M1" s="11"/>
      <c r="N1" s="11"/>
      <c r="O1" s="13"/>
      <c r="P1" s="13"/>
      <c r="Q1" s="13"/>
      <c r="R1" s="13"/>
      <c r="S1" s="13"/>
      <c r="T1" s="13"/>
      <c r="U1" s="13"/>
      <c r="V1" s="18"/>
      <c r="W1" s="4"/>
      <c r="X1" s="54"/>
      <c r="Y1" s="2"/>
      <c r="Z1" s="2"/>
      <c r="AA1" s="144"/>
      <c r="AB1" s="144"/>
      <c r="AC1" s="144"/>
      <c r="AD1" s="144"/>
      <c r="AE1" s="144"/>
      <c r="AF1" s="13"/>
      <c r="AG1" s="13"/>
      <c r="AH1" s="13"/>
      <c r="AI1" s="13"/>
      <c r="AJ1" s="13"/>
      <c r="AK1" s="13"/>
      <c r="AL1" s="13"/>
      <c r="AM1" s="18"/>
      <c r="AN1" s="4"/>
      <c r="AO1" s="47"/>
      <c r="AP1" s="4"/>
      <c r="AQ1" s="4"/>
      <c r="AR1" s="11"/>
      <c r="AS1" s="11"/>
      <c r="AT1" s="11"/>
      <c r="AU1" s="11"/>
      <c r="AV1" s="11"/>
      <c r="AW1" s="11"/>
      <c r="AX1" s="13"/>
      <c r="AY1" s="13"/>
      <c r="AZ1" s="13"/>
      <c r="BA1" s="13"/>
      <c r="BB1" s="13"/>
      <c r="BC1" s="13"/>
      <c r="BD1" s="13"/>
      <c r="BE1" s="18"/>
      <c r="BF1" s="4"/>
      <c r="BG1" s="47"/>
      <c r="BH1" s="4"/>
      <c r="BI1" s="4"/>
      <c r="BJ1" s="11"/>
      <c r="BK1" s="11"/>
      <c r="BL1" s="11"/>
      <c r="BM1" s="11"/>
      <c r="BN1" s="11"/>
      <c r="BO1" s="11"/>
      <c r="BP1" s="13"/>
      <c r="BQ1" s="13"/>
      <c r="BR1" s="13"/>
      <c r="BS1" s="13"/>
      <c r="BT1" s="13"/>
      <c r="BU1" s="13"/>
      <c r="BV1" s="13"/>
      <c r="BW1" s="18"/>
      <c r="BX1" s="434"/>
      <c r="BY1" s="109"/>
      <c r="BZ1" s="435"/>
      <c r="CA1" s="435"/>
      <c r="CB1" s="436"/>
      <c r="CC1" s="436"/>
      <c r="CD1" s="436"/>
      <c r="CE1" s="436"/>
      <c r="CF1" s="436"/>
      <c r="CG1" s="436"/>
      <c r="CH1" s="436"/>
      <c r="CI1" s="436"/>
      <c r="CJ1" s="436"/>
      <c r="CK1" s="436"/>
      <c r="CL1" s="436"/>
      <c r="CM1" s="436"/>
      <c r="CN1" s="18"/>
      <c r="CO1" s="4"/>
      <c r="CP1" s="54"/>
      <c r="CQ1" s="2"/>
      <c r="CR1" s="2"/>
      <c r="CS1" s="144"/>
      <c r="CT1" s="144"/>
      <c r="CU1" s="144"/>
      <c r="CV1" s="144"/>
      <c r="CW1" s="144"/>
      <c r="CX1" s="13"/>
      <c r="CY1" s="13"/>
      <c r="CZ1" s="13"/>
      <c r="DA1" s="13"/>
      <c r="DB1" s="13"/>
      <c r="DC1" s="13"/>
      <c r="DD1" s="13"/>
      <c r="DE1" s="18"/>
      <c r="DF1" s="4"/>
      <c r="DG1" s="54"/>
      <c r="DH1" s="2"/>
      <c r="DI1" s="2"/>
      <c r="DJ1" s="144"/>
      <c r="DK1" s="144"/>
      <c r="DL1" s="144"/>
      <c r="DM1" s="144"/>
      <c r="DN1" s="144"/>
      <c r="DO1" s="13"/>
      <c r="DP1" s="13"/>
      <c r="DQ1" s="13"/>
      <c r="DR1" s="13"/>
      <c r="DS1" s="13"/>
      <c r="DT1" s="13"/>
      <c r="DU1" s="13"/>
    </row>
    <row r="2" spans="1:125" s="1" customFormat="1" ht="18.75" customHeight="1" thickBot="1">
      <c r="A2" s="8"/>
      <c r="B2" s="33"/>
      <c r="C2" s="113"/>
      <c r="D2" s="74"/>
      <c r="E2" s="4"/>
      <c r="F2" s="4"/>
      <c r="G2" s="4"/>
      <c r="H2" s="4"/>
      <c r="I2" s="4"/>
      <c r="J2" s="11"/>
      <c r="K2" s="11"/>
      <c r="L2" s="11"/>
      <c r="M2" s="11"/>
      <c r="N2" s="11"/>
      <c r="O2" s="13"/>
      <c r="P2" s="13"/>
      <c r="Q2" s="13"/>
      <c r="R2" s="13"/>
      <c r="S2" s="13"/>
      <c r="T2" s="13"/>
      <c r="U2" s="13"/>
      <c r="V2" s="18"/>
      <c r="W2" s="4"/>
      <c r="X2" s="2"/>
      <c r="Y2" s="2"/>
      <c r="Z2" s="2"/>
      <c r="AA2" s="144"/>
      <c r="AB2" s="144"/>
      <c r="AC2" s="144"/>
      <c r="AD2" s="144"/>
      <c r="AE2" s="144"/>
      <c r="AF2" s="13"/>
      <c r="AG2" s="13"/>
      <c r="AH2" s="13"/>
      <c r="AI2" s="13"/>
      <c r="AJ2" s="13"/>
      <c r="AK2" s="13"/>
      <c r="AL2" s="13"/>
      <c r="AM2" s="18"/>
      <c r="AN2" s="4"/>
      <c r="AO2" s="4"/>
      <c r="AP2" s="4"/>
      <c r="AQ2" s="4"/>
      <c r="AR2" s="11"/>
      <c r="AS2" s="11"/>
      <c r="AT2" s="11"/>
      <c r="AU2" s="11"/>
      <c r="AV2" s="11"/>
      <c r="AW2" s="11"/>
      <c r="AX2" s="13"/>
      <c r="AY2" s="13"/>
      <c r="AZ2" s="13"/>
      <c r="BA2" s="13"/>
      <c r="BB2" s="13"/>
      <c r="BC2" s="13"/>
      <c r="BD2" s="13"/>
      <c r="BE2" s="18"/>
      <c r="BF2" s="4"/>
      <c r="BG2" s="4"/>
      <c r="BH2" s="4"/>
      <c r="BI2" s="4"/>
      <c r="BJ2" s="11"/>
      <c r="BK2" s="11"/>
      <c r="BL2" s="11"/>
      <c r="BM2" s="11"/>
      <c r="BN2" s="11"/>
      <c r="BO2" s="11"/>
      <c r="BP2" s="13"/>
      <c r="BQ2" s="13"/>
      <c r="BR2" s="13"/>
      <c r="BS2" s="13"/>
      <c r="BT2" s="13"/>
      <c r="BU2" s="13"/>
      <c r="BV2" s="13"/>
      <c r="BW2" s="18"/>
      <c r="BX2" s="434"/>
      <c r="BY2" s="435"/>
      <c r="BZ2" s="435"/>
      <c r="CA2" s="435"/>
      <c r="CB2" s="436"/>
      <c r="CC2" s="436"/>
      <c r="CD2" s="436"/>
      <c r="CE2" s="436"/>
      <c r="CF2" s="436"/>
      <c r="CG2" s="436"/>
      <c r="CH2" s="436"/>
      <c r="CI2" s="436"/>
      <c r="CJ2" s="436"/>
      <c r="CK2" s="436"/>
      <c r="CL2" s="436"/>
      <c r="CM2" s="436"/>
      <c r="CN2" s="18"/>
      <c r="CO2" s="4"/>
      <c r="CP2" s="2"/>
      <c r="CQ2" s="2"/>
      <c r="CR2" s="2"/>
      <c r="CS2" s="144"/>
      <c r="CT2" s="144"/>
      <c r="CU2" s="144"/>
      <c r="CV2" s="144"/>
      <c r="CW2" s="144"/>
      <c r="CX2" s="13"/>
      <c r="CY2" s="13"/>
      <c r="CZ2" s="13"/>
      <c r="DA2" s="13"/>
      <c r="DB2" s="13"/>
      <c r="DC2" s="13"/>
      <c r="DD2" s="13"/>
      <c r="DE2" s="18"/>
      <c r="DF2" s="4"/>
      <c r="DG2" s="2"/>
      <c r="DH2" s="2"/>
      <c r="DI2" s="2"/>
      <c r="DJ2" s="144"/>
      <c r="DK2" s="144"/>
      <c r="DL2" s="144"/>
      <c r="DM2" s="144"/>
      <c r="DN2" s="144"/>
      <c r="DO2" s="13"/>
      <c r="DP2" s="13"/>
      <c r="DQ2" s="13"/>
      <c r="DR2" s="13"/>
      <c r="DS2" s="13"/>
      <c r="DT2" s="13"/>
      <c r="DU2" s="13"/>
    </row>
    <row r="3" spans="1:125" ht="24" customHeight="1">
      <c r="A3" s="750" t="s">
        <v>4</v>
      </c>
      <c r="B3" s="751"/>
      <c r="C3" s="754" t="s">
        <v>129</v>
      </c>
      <c r="D3" s="757" t="s">
        <v>164</v>
      </c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R3" s="757"/>
      <c r="S3" s="757"/>
      <c r="T3" s="757"/>
      <c r="U3" s="757"/>
      <c r="V3" s="766" t="s">
        <v>137</v>
      </c>
      <c r="W3" s="767"/>
      <c r="X3" s="767"/>
      <c r="Y3" s="767"/>
      <c r="Z3" s="767"/>
      <c r="AA3" s="767"/>
      <c r="AB3" s="767"/>
      <c r="AC3" s="767"/>
      <c r="AD3" s="767"/>
      <c r="AE3" s="767"/>
      <c r="AF3" s="767"/>
      <c r="AG3" s="767"/>
      <c r="AH3" s="767"/>
      <c r="AI3" s="767"/>
      <c r="AJ3" s="767"/>
      <c r="AK3" s="767"/>
      <c r="AL3" s="768"/>
      <c r="AM3" s="778" t="s">
        <v>137</v>
      </c>
      <c r="AN3" s="779"/>
      <c r="AO3" s="779"/>
      <c r="AP3" s="779"/>
      <c r="AQ3" s="779"/>
      <c r="AR3" s="779"/>
      <c r="AS3" s="779"/>
      <c r="AT3" s="779"/>
      <c r="AU3" s="779"/>
      <c r="AV3" s="779"/>
      <c r="AW3" s="779"/>
      <c r="AX3" s="779"/>
      <c r="AY3" s="779"/>
      <c r="AZ3" s="779"/>
      <c r="BA3" s="779"/>
      <c r="BB3" s="779"/>
      <c r="BC3" s="779"/>
      <c r="BD3" s="780"/>
      <c r="BE3" s="783" t="s">
        <v>138</v>
      </c>
      <c r="BF3" s="784"/>
      <c r="BG3" s="784"/>
      <c r="BH3" s="784"/>
      <c r="BI3" s="784"/>
      <c r="BJ3" s="784"/>
      <c r="BK3" s="784"/>
      <c r="BL3" s="784"/>
      <c r="BM3" s="784"/>
      <c r="BN3" s="784"/>
      <c r="BO3" s="784"/>
      <c r="BP3" s="784"/>
      <c r="BQ3" s="784"/>
      <c r="BR3" s="784"/>
      <c r="BS3" s="784"/>
      <c r="BT3" s="784"/>
      <c r="BU3" s="784"/>
      <c r="BV3" s="785"/>
      <c r="BW3" s="729" t="s">
        <v>230</v>
      </c>
      <c r="BX3" s="730"/>
      <c r="BY3" s="730"/>
      <c r="BZ3" s="730"/>
      <c r="CA3" s="730"/>
      <c r="CB3" s="730"/>
      <c r="CC3" s="730"/>
      <c r="CD3" s="730"/>
      <c r="CE3" s="730"/>
      <c r="CF3" s="730"/>
      <c r="CG3" s="730"/>
      <c r="CH3" s="730"/>
      <c r="CI3" s="730"/>
      <c r="CJ3" s="730"/>
      <c r="CK3" s="730"/>
      <c r="CL3" s="730"/>
      <c r="CM3" s="731"/>
      <c r="CN3" s="722" t="s">
        <v>147</v>
      </c>
      <c r="CO3" s="723"/>
      <c r="CP3" s="723"/>
      <c r="CQ3" s="723"/>
      <c r="CR3" s="723"/>
      <c r="CS3" s="723"/>
      <c r="CT3" s="723"/>
      <c r="CU3" s="723"/>
      <c r="CV3" s="723"/>
      <c r="CW3" s="723"/>
      <c r="CX3" s="723"/>
      <c r="CY3" s="723"/>
      <c r="CZ3" s="723"/>
      <c r="DA3" s="723"/>
      <c r="DB3" s="723"/>
      <c r="DC3" s="723"/>
      <c r="DD3" s="724"/>
      <c r="DE3" s="713" t="s">
        <v>147</v>
      </c>
      <c r="DF3" s="714"/>
      <c r="DG3" s="714"/>
      <c r="DH3" s="714"/>
      <c r="DI3" s="714"/>
      <c r="DJ3" s="714"/>
      <c r="DK3" s="714"/>
      <c r="DL3" s="714"/>
      <c r="DM3" s="714"/>
      <c r="DN3" s="714"/>
      <c r="DO3" s="714"/>
      <c r="DP3" s="714"/>
      <c r="DQ3" s="714"/>
      <c r="DR3" s="714"/>
      <c r="DS3" s="714"/>
      <c r="DT3" s="714"/>
      <c r="DU3" s="715"/>
    </row>
    <row r="4" spans="1:125" ht="40.5" customHeight="1">
      <c r="A4" s="752"/>
      <c r="B4" s="753"/>
      <c r="C4" s="755"/>
      <c r="D4" s="739" t="s">
        <v>17</v>
      </c>
      <c r="E4" s="745" t="s">
        <v>31</v>
      </c>
      <c r="F4" s="745" t="s">
        <v>132</v>
      </c>
      <c r="G4" s="745" t="s">
        <v>30</v>
      </c>
      <c r="H4" s="745" t="s">
        <v>32</v>
      </c>
      <c r="I4" s="745" t="s">
        <v>33</v>
      </c>
      <c r="J4" s="743" t="s">
        <v>34</v>
      </c>
      <c r="K4" s="743" t="s">
        <v>21</v>
      </c>
      <c r="L4" s="743" t="s">
        <v>22</v>
      </c>
      <c r="M4" s="743" t="s">
        <v>29</v>
      </c>
      <c r="N4" s="745" t="s">
        <v>19</v>
      </c>
      <c r="O4" s="743" t="s">
        <v>20</v>
      </c>
      <c r="P4" s="743" t="s">
        <v>28</v>
      </c>
      <c r="Q4" s="743" t="s">
        <v>130</v>
      </c>
      <c r="R4" s="743" t="s">
        <v>131</v>
      </c>
      <c r="S4" s="743" t="s">
        <v>24</v>
      </c>
      <c r="T4" s="743" t="s">
        <v>23</v>
      </c>
      <c r="U4" s="741" t="s">
        <v>35</v>
      </c>
      <c r="V4" s="769" t="s">
        <v>17</v>
      </c>
      <c r="W4" s="771" t="s">
        <v>31</v>
      </c>
      <c r="X4" s="771" t="s">
        <v>30</v>
      </c>
      <c r="Y4" s="771" t="s">
        <v>32</v>
      </c>
      <c r="Z4" s="771" t="s">
        <v>33</v>
      </c>
      <c r="AA4" s="773" t="s">
        <v>34</v>
      </c>
      <c r="AB4" s="773" t="s">
        <v>21</v>
      </c>
      <c r="AC4" s="773" t="s">
        <v>22</v>
      </c>
      <c r="AD4" s="773" t="s">
        <v>29</v>
      </c>
      <c r="AE4" s="771" t="s">
        <v>19</v>
      </c>
      <c r="AF4" s="773" t="s">
        <v>20</v>
      </c>
      <c r="AG4" s="773" t="s">
        <v>28</v>
      </c>
      <c r="AH4" s="773" t="s">
        <v>130</v>
      </c>
      <c r="AI4" s="773" t="s">
        <v>131</v>
      </c>
      <c r="AJ4" s="774" t="s">
        <v>24</v>
      </c>
      <c r="AK4" s="774" t="s">
        <v>23</v>
      </c>
      <c r="AL4" s="776" t="s">
        <v>35</v>
      </c>
      <c r="AM4" s="781" t="s">
        <v>17</v>
      </c>
      <c r="AN4" s="758" t="s">
        <v>31</v>
      </c>
      <c r="AO4" s="758" t="s">
        <v>30</v>
      </c>
      <c r="AP4" s="758" t="s">
        <v>32</v>
      </c>
      <c r="AQ4" s="758" t="s">
        <v>33</v>
      </c>
      <c r="AR4" s="764" t="s">
        <v>34</v>
      </c>
      <c r="AS4" s="764" t="s">
        <v>21</v>
      </c>
      <c r="AT4" s="764" t="s">
        <v>22</v>
      </c>
      <c r="AU4" s="764" t="s">
        <v>29</v>
      </c>
      <c r="AV4" s="758" t="s">
        <v>19</v>
      </c>
      <c r="AW4" s="758" t="s">
        <v>133</v>
      </c>
      <c r="AX4" s="764" t="s">
        <v>20</v>
      </c>
      <c r="AY4" s="764" t="s">
        <v>28</v>
      </c>
      <c r="AZ4" s="764" t="s">
        <v>130</v>
      </c>
      <c r="BA4" s="764" t="s">
        <v>131</v>
      </c>
      <c r="BB4" s="764" t="s">
        <v>24</v>
      </c>
      <c r="BC4" s="764" t="s">
        <v>23</v>
      </c>
      <c r="BD4" s="762" t="s">
        <v>35</v>
      </c>
      <c r="BE4" s="786" t="s">
        <v>17</v>
      </c>
      <c r="BF4" s="788" t="s">
        <v>31</v>
      </c>
      <c r="BG4" s="788" t="s">
        <v>30</v>
      </c>
      <c r="BH4" s="788" t="s">
        <v>32</v>
      </c>
      <c r="BI4" s="788" t="s">
        <v>33</v>
      </c>
      <c r="BJ4" s="760" t="s">
        <v>34</v>
      </c>
      <c r="BK4" s="760" t="s">
        <v>21</v>
      </c>
      <c r="BL4" s="760" t="s">
        <v>22</v>
      </c>
      <c r="BM4" s="760" t="s">
        <v>29</v>
      </c>
      <c r="BN4" s="788" t="s">
        <v>19</v>
      </c>
      <c r="BO4" s="788" t="s">
        <v>133</v>
      </c>
      <c r="BP4" s="760" t="s">
        <v>20</v>
      </c>
      <c r="BQ4" s="760" t="s">
        <v>28</v>
      </c>
      <c r="BR4" s="760" t="s">
        <v>130</v>
      </c>
      <c r="BS4" s="760" t="s">
        <v>131</v>
      </c>
      <c r="BT4" s="760" t="s">
        <v>24</v>
      </c>
      <c r="BU4" s="760" t="s">
        <v>23</v>
      </c>
      <c r="BV4" s="736" t="s">
        <v>35</v>
      </c>
      <c r="BW4" s="732" t="s">
        <v>17</v>
      </c>
      <c r="BX4" s="734" t="s">
        <v>165</v>
      </c>
      <c r="BY4" s="734" t="s">
        <v>166</v>
      </c>
      <c r="BZ4" s="734" t="s">
        <v>167</v>
      </c>
      <c r="CA4" s="734" t="s">
        <v>168</v>
      </c>
      <c r="CB4" s="718" t="s">
        <v>169</v>
      </c>
      <c r="CC4" s="718" t="s">
        <v>170</v>
      </c>
      <c r="CD4" s="718" t="s">
        <v>171</v>
      </c>
      <c r="CE4" s="718" t="s">
        <v>172</v>
      </c>
      <c r="CF4" s="734" t="s">
        <v>173</v>
      </c>
      <c r="CG4" s="718" t="s">
        <v>174</v>
      </c>
      <c r="CH4" s="718" t="s">
        <v>175</v>
      </c>
      <c r="CI4" s="718" t="s">
        <v>176</v>
      </c>
      <c r="CJ4" s="718" t="s">
        <v>177</v>
      </c>
      <c r="CK4" s="718" t="s">
        <v>178</v>
      </c>
      <c r="CL4" s="718" t="s">
        <v>179</v>
      </c>
      <c r="CM4" s="720" t="s">
        <v>180</v>
      </c>
      <c r="CN4" s="725" t="s">
        <v>17</v>
      </c>
      <c r="CO4" s="727" t="s">
        <v>31</v>
      </c>
      <c r="CP4" s="727" t="s">
        <v>30</v>
      </c>
      <c r="CQ4" s="727" t="s">
        <v>32</v>
      </c>
      <c r="CR4" s="727" t="s">
        <v>33</v>
      </c>
      <c r="CS4" s="709" t="s">
        <v>34</v>
      </c>
      <c r="CT4" s="709" t="s">
        <v>21</v>
      </c>
      <c r="CU4" s="709" t="s">
        <v>22</v>
      </c>
      <c r="CV4" s="709" t="s">
        <v>29</v>
      </c>
      <c r="CW4" s="727" t="s">
        <v>19</v>
      </c>
      <c r="CX4" s="709" t="s">
        <v>20</v>
      </c>
      <c r="CY4" s="709" t="s">
        <v>28</v>
      </c>
      <c r="CZ4" s="709" t="s">
        <v>130</v>
      </c>
      <c r="DA4" s="709" t="s">
        <v>131</v>
      </c>
      <c r="DB4" s="709" t="s">
        <v>24</v>
      </c>
      <c r="DC4" s="709" t="s">
        <v>23</v>
      </c>
      <c r="DD4" s="711" t="s">
        <v>35</v>
      </c>
      <c r="DE4" s="716" t="s">
        <v>17</v>
      </c>
      <c r="DF4" s="707" t="s">
        <v>31</v>
      </c>
      <c r="DG4" s="707" t="s">
        <v>30</v>
      </c>
      <c r="DH4" s="707" t="s">
        <v>32</v>
      </c>
      <c r="DI4" s="707" t="s">
        <v>33</v>
      </c>
      <c r="DJ4" s="703" t="s">
        <v>34</v>
      </c>
      <c r="DK4" s="703" t="s">
        <v>21</v>
      </c>
      <c r="DL4" s="703" t="s">
        <v>22</v>
      </c>
      <c r="DM4" s="703" t="s">
        <v>29</v>
      </c>
      <c r="DN4" s="707" t="s">
        <v>19</v>
      </c>
      <c r="DO4" s="703" t="s">
        <v>20</v>
      </c>
      <c r="DP4" s="703" t="s">
        <v>28</v>
      </c>
      <c r="DQ4" s="703" t="s">
        <v>130</v>
      </c>
      <c r="DR4" s="703" t="s">
        <v>131</v>
      </c>
      <c r="DS4" s="703" t="s">
        <v>24</v>
      </c>
      <c r="DT4" s="703" t="s">
        <v>23</v>
      </c>
      <c r="DU4" s="705" t="s">
        <v>35</v>
      </c>
    </row>
    <row r="5" spans="1:125" s="49" customFormat="1" ht="84" customHeight="1" thickBot="1">
      <c r="A5" s="752"/>
      <c r="B5" s="753"/>
      <c r="C5" s="756"/>
      <c r="D5" s="740"/>
      <c r="E5" s="746"/>
      <c r="F5" s="746"/>
      <c r="G5" s="746"/>
      <c r="H5" s="746"/>
      <c r="I5" s="746"/>
      <c r="J5" s="744"/>
      <c r="K5" s="744"/>
      <c r="L5" s="744"/>
      <c r="M5" s="744"/>
      <c r="N5" s="746"/>
      <c r="O5" s="744"/>
      <c r="P5" s="744"/>
      <c r="Q5" s="744"/>
      <c r="R5" s="744"/>
      <c r="S5" s="744"/>
      <c r="T5" s="744"/>
      <c r="U5" s="742"/>
      <c r="V5" s="770"/>
      <c r="W5" s="772"/>
      <c r="X5" s="772"/>
      <c r="Y5" s="772"/>
      <c r="Z5" s="772"/>
      <c r="AA5" s="774"/>
      <c r="AB5" s="774"/>
      <c r="AC5" s="774"/>
      <c r="AD5" s="774"/>
      <c r="AE5" s="772"/>
      <c r="AF5" s="774"/>
      <c r="AG5" s="774"/>
      <c r="AH5" s="774"/>
      <c r="AI5" s="774"/>
      <c r="AJ5" s="775"/>
      <c r="AK5" s="775"/>
      <c r="AL5" s="777"/>
      <c r="AM5" s="782"/>
      <c r="AN5" s="759"/>
      <c r="AO5" s="759"/>
      <c r="AP5" s="759"/>
      <c r="AQ5" s="759"/>
      <c r="AR5" s="765"/>
      <c r="AS5" s="765"/>
      <c r="AT5" s="765"/>
      <c r="AU5" s="765"/>
      <c r="AV5" s="759"/>
      <c r="AW5" s="759"/>
      <c r="AX5" s="765"/>
      <c r="AY5" s="765"/>
      <c r="AZ5" s="765"/>
      <c r="BA5" s="765"/>
      <c r="BB5" s="765"/>
      <c r="BC5" s="765"/>
      <c r="BD5" s="763"/>
      <c r="BE5" s="787"/>
      <c r="BF5" s="789"/>
      <c r="BG5" s="789"/>
      <c r="BH5" s="789"/>
      <c r="BI5" s="789"/>
      <c r="BJ5" s="761"/>
      <c r="BK5" s="761"/>
      <c r="BL5" s="761"/>
      <c r="BM5" s="761"/>
      <c r="BN5" s="789"/>
      <c r="BO5" s="789"/>
      <c r="BP5" s="761"/>
      <c r="BQ5" s="761"/>
      <c r="BR5" s="761"/>
      <c r="BS5" s="761"/>
      <c r="BT5" s="761"/>
      <c r="BU5" s="761"/>
      <c r="BV5" s="737"/>
      <c r="BW5" s="733"/>
      <c r="BX5" s="735"/>
      <c r="BY5" s="735"/>
      <c r="BZ5" s="735"/>
      <c r="CA5" s="735"/>
      <c r="CB5" s="719"/>
      <c r="CC5" s="719"/>
      <c r="CD5" s="719"/>
      <c r="CE5" s="719"/>
      <c r="CF5" s="735"/>
      <c r="CG5" s="719"/>
      <c r="CH5" s="719"/>
      <c r="CI5" s="719"/>
      <c r="CJ5" s="719"/>
      <c r="CK5" s="719"/>
      <c r="CL5" s="719"/>
      <c r="CM5" s="721"/>
      <c r="CN5" s="726"/>
      <c r="CO5" s="728"/>
      <c r="CP5" s="728"/>
      <c r="CQ5" s="728"/>
      <c r="CR5" s="728"/>
      <c r="CS5" s="710"/>
      <c r="CT5" s="710"/>
      <c r="CU5" s="710"/>
      <c r="CV5" s="710"/>
      <c r="CW5" s="728"/>
      <c r="CX5" s="710"/>
      <c r="CY5" s="710"/>
      <c r="CZ5" s="710"/>
      <c r="DA5" s="710"/>
      <c r="DB5" s="710"/>
      <c r="DC5" s="710"/>
      <c r="DD5" s="712"/>
      <c r="DE5" s="717"/>
      <c r="DF5" s="708"/>
      <c r="DG5" s="708"/>
      <c r="DH5" s="708"/>
      <c r="DI5" s="708"/>
      <c r="DJ5" s="704"/>
      <c r="DK5" s="704"/>
      <c r="DL5" s="704"/>
      <c r="DM5" s="704"/>
      <c r="DN5" s="708"/>
      <c r="DO5" s="704"/>
      <c r="DP5" s="704"/>
      <c r="DQ5" s="704"/>
      <c r="DR5" s="704"/>
      <c r="DS5" s="704"/>
      <c r="DT5" s="704"/>
      <c r="DU5" s="706"/>
    </row>
    <row r="6" spans="1:125" s="46" customFormat="1" ht="31.5" customHeight="1">
      <c r="A6" s="77"/>
      <c r="B6" s="98"/>
      <c r="C6" s="114"/>
      <c r="D6" s="160">
        <f t="shared" ref="D6:U6" si="0">D7+D10+D16+D18+D32+D41+D44</f>
        <v>7064649.0999999987</v>
      </c>
      <c r="E6" s="160">
        <f t="shared" si="0"/>
        <v>5638469.3699999992</v>
      </c>
      <c r="F6" s="160">
        <f t="shared" si="0"/>
        <v>0</v>
      </c>
      <c r="G6" s="160">
        <f t="shared" si="0"/>
        <v>336831.22000000003</v>
      </c>
      <c r="H6" s="160">
        <f t="shared" si="0"/>
        <v>411192.65</v>
      </c>
      <c r="I6" s="160">
        <f t="shared" si="0"/>
        <v>150711.74</v>
      </c>
      <c r="J6" s="160">
        <f t="shared" si="0"/>
        <v>98476.56</v>
      </c>
      <c r="K6" s="160">
        <f t="shared" si="0"/>
        <v>0</v>
      </c>
      <c r="L6" s="160">
        <f t="shared" si="0"/>
        <v>46784.9</v>
      </c>
      <c r="M6" s="160">
        <f t="shared" si="0"/>
        <v>232842.97</v>
      </c>
      <c r="N6" s="160">
        <f t="shared" si="0"/>
        <v>0</v>
      </c>
      <c r="O6" s="160">
        <f t="shared" si="0"/>
        <v>0</v>
      </c>
      <c r="P6" s="160">
        <f t="shared" si="0"/>
        <v>0</v>
      </c>
      <c r="Q6" s="160">
        <f t="shared" si="0"/>
        <v>16041.36</v>
      </c>
      <c r="R6" s="160">
        <f t="shared" si="0"/>
        <v>75037.63</v>
      </c>
      <c r="S6" s="160">
        <f t="shared" si="0"/>
        <v>0</v>
      </c>
      <c r="T6" s="160">
        <f t="shared" si="0"/>
        <v>43710.7</v>
      </c>
      <c r="U6" s="160">
        <f t="shared" si="0"/>
        <v>14550</v>
      </c>
      <c r="V6" s="162">
        <f t="shared" ref="V6:AL6" si="1">V7+V10+V16+V18+V32+V41</f>
        <v>6771746.1233439995</v>
      </c>
      <c r="W6" s="161">
        <f t="shared" si="1"/>
        <v>5575769.1733439993</v>
      </c>
      <c r="X6" s="161">
        <f t="shared" si="1"/>
        <v>410763</v>
      </c>
      <c r="Y6" s="161">
        <f t="shared" si="1"/>
        <v>0</v>
      </c>
      <c r="Z6" s="161">
        <f t="shared" si="1"/>
        <v>125753.63</v>
      </c>
      <c r="AA6" s="161">
        <f t="shared" si="1"/>
        <v>7000</v>
      </c>
      <c r="AB6" s="161">
        <f t="shared" si="1"/>
        <v>0</v>
      </c>
      <c r="AC6" s="161">
        <f t="shared" si="1"/>
        <v>188532.72</v>
      </c>
      <c r="AD6" s="161">
        <f t="shared" si="1"/>
        <v>413011.7</v>
      </c>
      <c r="AE6" s="161">
        <f t="shared" si="1"/>
        <v>0</v>
      </c>
      <c r="AF6" s="161">
        <f t="shared" si="1"/>
        <v>0</v>
      </c>
      <c r="AG6" s="161">
        <f t="shared" si="1"/>
        <v>7205</v>
      </c>
      <c r="AH6" s="161">
        <f t="shared" si="1"/>
        <v>0</v>
      </c>
      <c r="AI6" s="161">
        <f t="shared" si="1"/>
        <v>0</v>
      </c>
      <c r="AJ6" s="161">
        <f t="shared" si="1"/>
        <v>0</v>
      </c>
      <c r="AK6" s="161">
        <f t="shared" si="1"/>
        <v>43710.9</v>
      </c>
      <c r="AL6" s="163" t="e">
        <f t="shared" si="1"/>
        <v>#REF!</v>
      </c>
      <c r="AM6" s="162" t="e">
        <f>AM7+AM10+AM16+AM18+AM32+AM41+#REF!</f>
        <v>#REF!</v>
      </c>
      <c r="AN6" s="161" t="e">
        <f t="shared" ref="AN6:AV6" si="2">AN7+AN10+AN16+AN18+AN32+AN41</f>
        <v>#REF!</v>
      </c>
      <c r="AO6" s="161" t="e">
        <f t="shared" si="2"/>
        <v>#REF!</v>
      </c>
      <c r="AP6" s="161" t="e">
        <f t="shared" si="2"/>
        <v>#REF!</v>
      </c>
      <c r="AQ6" s="161" t="e">
        <f t="shared" si="2"/>
        <v>#REF!</v>
      </c>
      <c r="AR6" s="161" t="e">
        <f t="shared" si="2"/>
        <v>#REF!</v>
      </c>
      <c r="AS6" s="161" t="e">
        <f t="shared" si="2"/>
        <v>#REF!</v>
      </c>
      <c r="AT6" s="161" t="e">
        <f t="shared" si="2"/>
        <v>#REF!</v>
      </c>
      <c r="AU6" s="161" t="e">
        <f t="shared" si="2"/>
        <v>#REF!</v>
      </c>
      <c r="AV6" s="161" t="e">
        <f t="shared" si="2"/>
        <v>#REF!</v>
      </c>
      <c r="AW6" s="161"/>
      <c r="AX6" s="161" t="e">
        <f t="shared" ref="AX6:BD6" si="3">AX7+AX10+AX16+AX18+AX32+AX41</f>
        <v>#REF!</v>
      </c>
      <c r="AY6" s="161" t="e">
        <f t="shared" si="3"/>
        <v>#REF!</v>
      </c>
      <c r="AZ6" s="161" t="e">
        <f t="shared" si="3"/>
        <v>#REF!</v>
      </c>
      <c r="BA6" s="161" t="e">
        <f t="shared" si="3"/>
        <v>#REF!</v>
      </c>
      <c r="BB6" s="161" t="e">
        <f t="shared" si="3"/>
        <v>#REF!</v>
      </c>
      <c r="BC6" s="161" t="e">
        <f t="shared" si="3"/>
        <v>#REF!</v>
      </c>
      <c r="BD6" s="163" t="e">
        <f t="shared" si="3"/>
        <v>#REF!</v>
      </c>
      <c r="BE6" s="162" t="e">
        <f>BE7+BE10+BE16+BE18+BE32+BE41+#REF!</f>
        <v>#REF!</v>
      </c>
      <c r="BF6" s="161" t="e">
        <f t="shared" ref="BF6:BN6" si="4">BF7+BF10+BF16+BF18+BF32+BF41</f>
        <v>#REF!</v>
      </c>
      <c r="BG6" s="161" t="e">
        <f t="shared" si="4"/>
        <v>#REF!</v>
      </c>
      <c r="BH6" s="161" t="e">
        <f t="shared" si="4"/>
        <v>#REF!</v>
      </c>
      <c r="BI6" s="161" t="e">
        <f t="shared" si="4"/>
        <v>#REF!</v>
      </c>
      <c r="BJ6" s="161" t="e">
        <f t="shared" si="4"/>
        <v>#REF!</v>
      </c>
      <c r="BK6" s="161" t="e">
        <f t="shared" si="4"/>
        <v>#REF!</v>
      </c>
      <c r="BL6" s="161" t="e">
        <f t="shared" si="4"/>
        <v>#REF!</v>
      </c>
      <c r="BM6" s="161" t="e">
        <f t="shared" si="4"/>
        <v>#REF!</v>
      </c>
      <c r="BN6" s="161" t="e">
        <f t="shared" si="4"/>
        <v>#REF!</v>
      </c>
      <c r="BO6" s="161"/>
      <c r="BP6" s="161" t="e">
        <f t="shared" ref="BP6:CU6" si="5">BP7+BP10+BP16+BP18+BP32+BP41</f>
        <v>#REF!</v>
      </c>
      <c r="BQ6" s="161" t="e">
        <f t="shared" si="5"/>
        <v>#REF!</v>
      </c>
      <c r="BR6" s="161" t="e">
        <f t="shared" si="5"/>
        <v>#REF!</v>
      </c>
      <c r="BS6" s="161" t="e">
        <f t="shared" si="5"/>
        <v>#REF!</v>
      </c>
      <c r="BT6" s="161" t="e">
        <f t="shared" si="5"/>
        <v>#REF!</v>
      </c>
      <c r="BU6" s="161" t="e">
        <f t="shared" si="5"/>
        <v>#REF!</v>
      </c>
      <c r="BV6" s="163" t="e">
        <f t="shared" si="5"/>
        <v>#REF!</v>
      </c>
      <c r="BW6" s="162">
        <f t="shared" si="5"/>
        <v>8383476.0598815996</v>
      </c>
      <c r="BX6" s="161">
        <f t="shared" si="5"/>
        <v>5959208.7598815989</v>
      </c>
      <c r="BY6" s="161">
        <f t="shared" si="5"/>
        <v>917074.4</v>
      </c>
      <c r="BZ6" s="161">
        <f t="shared" si="5"/>
        <v>0</v>
      </c>
      <c r="CA6" s="161">
        <f t="shared" si="5"/>
        <v>125753.59999999999</v>
      </c>
      <c r="CB6" s="161">
        <f t="shared" si="5"/>
        <v>7000</v>
      </c>
      <c r="CC6" s="161">
        <f t="shared" si="5"/>
        <v>0</v>
      </c>
      <c r="CD6" s="161">
        <f t="shared" si="5"/>
        <v>489261.6</v>
      </c>
      <c r="CE6" s="161">
        <f t="shared" si="5"/>
        <v>699867.7</v>
      </c>
      <c r="CF6" s="161">
        <f t="shared" si="5"/>
        <v>0</v>
      </c>
      <c r="CG6" s="161">
        <f t="shared" si="5"/>
        <v>9730</v>
      </c>
      <c r="CH6" s="161">
        <f t="shared" si="5"/>
        <v>0</v>
      </c>
      <c r="CI6" s="161">
        <f t="shared" si="5"/>
        <v>0</v>
      </c>
      <c r="CJ6" s="161">
        <f t="shared" si="5"/>
        <v>2480</v>
      </c>
      <c r="CK6" s="161">
        <f t="shared" si="5"/>
        <v>0</v>
      </c>
      <c r="CL6" s="161">
        <f t="shared" si="5"/>
        <v>125100</v>
      </c>
      <c r="CM6" s="163">
        <f t="shared" si="5"/>
        <v>15000</v>
      </c>
      <c r="CN6" s="162">
        <f t="shared" si="5"/>
        <v>8475138.8944336008</v>
      </c>
      <c r="CO6" s="161">
        <f t="shared" si="5"/>
        <v>4444241.2999999989</v>
      </c>
      <c r="CP6" s="161">
        <f t="shared" si="5"/>
        <v>737531.2</v>
      </c>
      <c r="CQ6" s="161">
        <f t="shared" si="5"/>
        <v>0</v>
      </c>
      <c r="CR6" s="161">
        <f t="shared" si="5"/>
        <v>125753.59999999999</v>
      </c>
      <c r="CS6" s="161">
        <f t="shared" si="5"/>
        <v>7000</v>
      </c>
      <c r="CT6" s="161">
        <f t="shared" si="5"/>
        <v>0</v>
      </c>
      <c r="CU6" s="161">
        <f t="shared" si="5"/>
        <v>0</v>
      </c>
      <c r="CV6" s="161">
        <f t="shared" ref="CV6:DU6" si="6">CV7+CV10+CV16+CV18+CV32+CV41</f>
        <v>1468350</v>
      </c>
      <c r="CW6" s="161">
        <f t="shared" si="6"/>
        <v>0</v>
      </c>
      <c r="CX6" s="161">
        <f t="shared" si="6"/>
        <v>0</v>
      </c>
      <c r="CY6" s="161">
        <f t="shared" si="6"/>
        <v>0</v>
      </c>
      <c r="CZ6" s="161">
        <f t="shared" si="6"/>
        <v>20913</v>
      </c>
      <c r="DA6" s="161">
        <f t="shared" si="6"/>
        <v>0</v>
      </c>
      <c r="DB6" s="161">
        <f t="shared" si="6"/>
        <v>0</v>
      </c>
      <c r="DC6" s="161">
        <f t="shared" si="6"/>
        <v>139000</v>
      </c>
      <c r="DD6" s="347">
        <f t="shared" si="6"/>
        <v>26000</v>
      </c>
      <c r="DE6" s="162">
        <f t="shared" si="6"/>
        <v>8794779.3668335993</v>
      </c>
      <c r="DF6" s="161">
        <f t="shared" si="6"/>
        <v>3212460</v>
      </c>
      <c r="DG6" s="161">
        <f t="shared" si="6"/>
        <v>410763</v>
      </c>
      <c r="DH6" s="161">
        <f t="shared" si="6"/>
        <v>0</v>
      </c>
      <c r="DI6" s="161">
        <f t="shared" si="6"/>
        <v>125753.59999999999</v>
      </c>
      <c r="DJ6" s="161">
        <f t="shared" si="6"/>
        <v>7000</v>
      </c>
      <c r="DK6" s="161">
        <f t="shared" si="6"/>
        <v>0</v>
      </c>
      <c r="DL6" s="161">
        <f t="shared" si="6"/>
        <v>0</v>
      </c>
      <c r="DM6" s="161">
        <f t="shared" si="6"/>
        <v>0</v>
      </c>
      <c r="DN6" s="161">
        <f t="shared" si="6"/>
        <v>0</v>
      </c>
      <c r="DO6" s="161">
        <f t="shared" si="6"/>
        <v>0</v>
      </c>
      <c r="DP6" s="161">
        <f t="shared" si="6"/>
        <v>0</v>
      </c>
      <c r="DQ6" s="161">
        <f t="shared" si="6"/>
        <v>20913</v>
      </c>
      <c r="DR6" s="161">
        <f t="shared" si="6"/>
        <v>0</v>
      </c>
      <c r="DS6" s="161">
        <f t="shared" si="6"/>
        <v>0</v>
      </c>
      <c r="DT6" s="161">
        <f t="shared" si="6"/>
        <v>0</v>
      </c>
      <c r="DU6" s="163">
        <f t="shared" si="6"/>
        <v>26000</v>
      </c>
    </row>
    <row r="7" spans="1:125" s="6" customFormat="1" ht="31.5" customHeight="1">
      <c r="A7" s="78">
        <v>1016</v>
      </c>
      <c r="B7" s="96"/>
      <c r="C7" s="75" t="s">
        <v>98</v>
      </c>
      <c r="D7" s="164">
        <f>D8+D9</f>
        <v>2047714.5999999999</v>
      </c>
      <c r="E7" s="164">
        <f t="shared" ref="E7:U7" si="7">E8+E9</f>
        <v>2047714.5999999999</v>
      </c>
      <c r="F7" s="164">
        <f t="shared" si="7"/>
        <v>0</v>
      </c>
      <c r="G7" s="164">
        <f t="shared" si="7"/>
        <v>0</v>
      </c>
      <c r="H7" s="164">
        <f t="shared" si="7"/>
        <v>0</v>
      </c>
      <c r="I7" s="164">
        <f t="shared" si="7"/>
        <v>0</v>
      </c>
      <c r="J7" s="164">
        <f t="shared" si="7"/>
        <v>0</v>
      </c>
      <c r="K7" s="164">
        <f t="shared" si="7"/>
        <v>0</v>
      </c>
      <c r="L7" s="164">
        <f t="shared" si="7"/>
        <v>0</v>
      </c>
      <c r="M7" s="164">
        <f t="shared" si="7"/>
        <v>0</v>
      </c>
      <c r="N7" s="164">
        <f t="shared" si="7"/>
        <v>0</v>
      </c>
      <c r="O7" s="164">
        <f t="shared" si="7"/>
        <v>0</v>
      </c>
      <c r="P7" s="164">
        <f t="shared" si="7"/>
        <v>0</v>
      </c>
      <c r="Q7" s="164">
        <f t="shared" si="7"/>
        <v>0</v>
      </c>
      <c r="R7" s="164">
        <f t="shared" si="7"/>
        <v>0</v>
      </c>
      <c r="S7" s="164">
        <f t="shared" si="7"/>
        <v>0</v>
      </c>
      <c r="T7" s="164">
        <f t="shared" si="7"/>
        <v>0</v>
      </c>
      <c r="U7" s="164">
        <f t="shared" si="7"/>
        <v>0</v>
      </c>
      <c r="V7" s="336">
        <f t="shared" ref="V7:AL7" si="8">SUM(V8:V9)</f>
        <v>1686961.4000000001</v>
      </c>
      <c r="W7" s="337">
        <f t="shared" si="8"/>
        <v>1686961.4000000001</v>
      </c>
      <c r="X7" s="337">
        <f t="shared" si="8"/>
        <v>0</v>
      </c>
      <c r="Y7" s="337">
        <f t="shared" si="8"/>
        <v>0</v>
      </c>
      <c r="Z7" s="337">
        <f t="shared" si="8"/>
        <v>0</v>
      </c>
      <c r="AA7" s="337">
        <f t="shared" si="8"/>
        <v>0</v>
      </c>
      <c r="AB7" s="337">
        <f t="shared" si="8"/>
        <v>0</v>
      </c>
      <c r="AC7" s="337">
        <f t="shared" si="8"/>
        <v>0</v>
      </c>
      <c r="AD7" s="337">
        <f t="shared" si="8"/>
        <v>0</v>
      </c>
      <c r="AE7" s="337">
        <f t="shared" si="8"/>
        <v>0</v>
      </c>
      <c r="AF7" s="337">
        <f t="shared" si="8"/>
        <v>0</v>
      </c>
      <c r="AG7" s="337">
        <f t="shared" si="8"/>
        <v>0</v>
      </c>
      <c r="AH7" s="337">
        <f t="shared" si="8"/>
        <v>0</v>
      </c>
      <c r="AI7" s="337">
        <f t="shared" si="8"/>
        <v>0</v>
      </c>
      <c r="AJ7" s="337">
        <f t="shared" si="8"/>
        <v>0</v>
      </c>
      <c r="AK7" s="337">
        <f t="shared" si="8"/>
        <v>0</v>
      </c>
      <c r="AL7" s="338">
        <f t="shared" si="8"/>
        <v>0</v>
      </c>
      <c r="AM7" s="166" t="e">
        <f>AM8+#REF!</f>
        <v>#REF!</v>
      </c>
      <c r="AN7" s="165" t="e">
        <f>AN8+#REF!+AN10+AM11+AM12</f>
        <v>#REF!</v>
      </c>
      <c r="AO7" s="165" t="e">
        <f>AO8+#REF!+AO10+AO11+AO12</f>
        <v>#REF!</v>
      </c>
      <c r="AP7" s="165" t="e">
        <f>AP8+#REF!+AP10+AP11+AP12</f>
        <v>#REF!</v>
      </c>
      <c r="AQ7" s="165" t="e">
        <f>AQ8+#REF!+AQ10+AQ11+AQ12</f>
        <v>#REF!</v>
      </c>
      <c r="AR7" s="165" t="e">
        <f>AR8+#REF!+AR10+AR11+AR12</f>
        <v>#REF!</v>
      </c>
      <c r="AS7" s="165" t="e">
        <f>AS8+#REF!+AS10+AS11+AS12</f>
        <v>#REF!</v>
      </c>
      <c r="AT7" s="165" t="e">
        <f>AT8+#REF!+AT10+AT11+AT12</f>
        <v>#REF!</v>
      </c>
      <c r="AU7" s="165" t="e">
        <f>AU8+#REF!+AU10+AU11+AU12</f>
        <v>#REF!</v>
      </c>
      <c r="AV7" s="165" t="e">
        <f>AV8+#REF!+AV10+AV11+AV12</f>
        <v>#REF!</v>
      </c>
      <c r="AW7" s="165"/>
      <c r="AX7" s="165" t="e">
        <f>AX8+#REF!+AX10+AX11+AX12</f>
        <v>#REF!</v>
      </c>
      <c r="AY7" s="165" t="e">
        <f>AY8+#REF!+AY10+AY11+AY12</f>
        <v>#REF!</v>
      </c>
      <c r="AZ7" s="165" t="e">
        <f>AZ8+#REF!+AZ10</f>
        <v>#REF!</v>
      </c>
      <c r="BA7" s="165" t="e">
        <f>BA8+#REF!+BA10</f>
        <v>#REF!</v>
      </c>
      <c r="BB7" s="165" t="e">
        <f>BB8+#REF!+BB10+BB11+BB12</f>
        <v>#REF!</v>
      </c>
      <c r="BC7" s="165" t="e">
        <f>BC8+#REF!+BC10+BC11+BC12</f>
        <v>#REF!</v>
      </c>
      <c r="BD7" s="167" t="e">
        <f>BD8+#REF!+BD10+BD11+BD12</f>
        <v>#REF!</v>
      </c>
      <c r="BE7" s="166" t="e">
        <f>BE8+#REF!</f>
        <v>#REF!</v>
      </c>
      <c r="BF7" s="165" t="e">
        <f>BF8+#REF!+BF10+BE11+BE12</f>
        <v>#REF!</v>
      </c>
      <c r="BG7" s="165" t="e">
        <f>BG8+#REF!+BG10+BG11+BG12</f>
        <v>#REF!</v>
      </c>
      <c r="BH7" s="165" t="e">
        <f>BH8+#REF!+BH10+BH11+BH12</f>
        <v>#REF!</v>
      </c>
      <c r="BI7" s="165" t="e">
        <f>BI8+#REF!+BI10+BI11+BI12</f>
        <v>#REF!</v>
      </c>
      <c r="BJ7" s="165" t="e">
        <f>BJ8+#REF!+BJ10+BJ11+BJ12</f>
        <v>#REF!</v>
      </c>
      <c r="BK7" s="165" t="e">
        <f>BK8+#REF!+BK10+BK11+BK12</f>
        <v>#REF!</v>
      </c>
      <c r="BL7" s="165" t="e">
        <f>BL8+#REF!+BL10+BL11+BL12</f>
        <v>#REF!</v>
      </c>
      <c r="BM7" s="165" t="e">
        <f>BM8+#REF!+BM10+BM11+BM12</f>
        <v>#REF!</v>
      </c>
      <c r="BN7" s="165" t="e">
        <f>BN8+#REF!+BN10+BN11+BN12</f>
        <v>#REF!</v>
      </c>
      <c r="BO7" s="165"/>
      <c r="BP7" s="165" t="e">
        <f>BP8+#REF!+BP10+BP11+BP12</f>
        <v>#REF!</v>
      </c>
      <c r="BQ7" s="165" t="e">
        <f>BQ8+#REF!+BQ10+BQ11+BQ12</f>
        <v>#REF!</v>
      </c>
      <c r="BR7" s="165" t="e">
        <f>BR8+#REF!+BR10</f>
        <v>#REF!</v>
      </c>
      <c r="BS7" s="165" t="e">
        <f>BS8+#REF!+BS10</f>
        <v>#REF!</v>
      </c>
      <c r="BT7" s="165" t="e">
        <f>BT8+#REF!+BT10+BT11+BT12</f>
        <v>#REF!</v>
      </c>
      <c r="BU7" s="165" t="e">
        <f>BU8+#REF!+BU10+BU11+BU12</f>
        <v>#REF!</v>
      </c>
      <c r="BV7" s="167" t="e">
        <f>BV8+#REF!+BV10+BV11+BV12</f>
        <v>#REF!</v>
      </c>
      <c r="BW7" s="330">
        <f t="shared" ref="BW7:DB7" si="9">SUM(BW8:BW9)</f>
        <v>1797695.2</v>
      </c>
      <c r="BX7" s="331">
        <f t="shared" si="9"/>
        <v>1797695.2</v>
      </c>
      <c r="BY7" s="331">
        <f t="shared" si="9"/>
        <v>0</v>
      </c>
      <c r="BZ7" s="331">
        <f t="shared" si="9"/>
        <v>0</v>
      </c>
      <c r="CA7" s="331">
        <f t="shared" si="9"/>
        <v>0</v>
      </c>
      <c r="CB7" s="331">
        <f t="shared" si="9"/>
        <v>0</v>
      </c>
      <c r="CC7" s="331">
        <f t="shared" si="9"/>
        <v>0</v>
      </c>
      <c r="CD7" s="331">
        <f t="shared" si="9"/>
        <v>0</v>
      </c>
      <c r="CE7" s="331">
        <f t="shared" si="9"/>
        <v>0</v>
      </c>
      <c r="CF7" s="331">
        <f t="shared" si="9"/>
        <v>0</v>
      </c>
      <c r="CG7" s="331">
        <f t="shared" si="9"/>
        <v>0</v>
      </c>
      <c r="CH7" s="331">
        <f t="shared" si="9"/>
        <v>0</v>
      </c>
      <c r="CI7" s="331">
        <f t="shared" si="9"/>
        <v>0</v>
      </c>
      <c r="CJ7" s="331">
        <f t="shared" si="9"/>
        <v>0</v>
      </c>
      <c r="CK7" s="331">
        <f t="shared" si="9"/>
        <v>0</v>
      </c>
      <c r="CL7" s="331">
        <f t="shared" si="9"/>
        <v>0</v>
      </c>
      <c r="CM7" s="331">
        <f t="shared" si="9"/>
        <v>0</v>
      </c>
      <c r="CN7" s="344">
        <f t="shared" si="9"/>
        <v>1797695.2</v>
      </c>
      <c r="CO7" s="343">
        <f t="shared" si="9"/>
        <v>1797695.2</v>
      </c>
      <c r="CP7" s="343">
        <f t="shared" si="9"/>
        <v>0</v>
      </c>
      <c r="CQ7" s="343">
        <f t="shared" si="9"/>
        <v>0</v>
      </c>
      <c r="CR7" s="343">
        <f t="shared" si="9"/>
        <v>0</v>
      </c>
      <c r="CS7" s="343">
        <f t="shared" si="9"/>
        <v>0</v>
      </c>
      <c r="CT7" s="343">
        <f t="shared" si="9"/>
        <v>0</v>
      </c>
      <c r="CU7" s="343">
        <f t="shared" si="9"/>
        <v>0</v>
      </c>
      <c r="CV7" s="343">
        <f t="shared" si="9"/>
        <v>0</v>
      </c>
      <c r="CW7" s="343">
        <f t="shared" si="9"/>
        <v>0</v>
      </c>
      <c r="CX7" s="343">
        <f t="shared" si="9"/>
        <v>0</v>
      </c>
      <c r="CY7" s="343">
        <f t="shared" si="9"/>
        <v>0</v>
      </c>
      <c r="CZ7" s="343">
        <f t="shared" si="9"/>
        <v>0</v>
      </c>
      <c r="DA7" s="343">
        <f t="shared" si="9"/>
        <v>0</v>
      </c>
      <c r="DB7" s="343">
        <f t="shared" si="9"/>
        <v>0</v>
      </c>
      <c r="DC7" s="343">
        <f t="shared" ref="DC7:DU7" si="10">SUM(DC8:DC9)</f>
        <v>0</v>
      </c>
      <c r="DD7" s="348">
        <f t="shared" si="10"/>
        <v>0</v>
      </c>
      <c r="DE7" s="336">
        <f t="shared" si="10"/>
        <v>1797695.2</v>
      </c>
      <c r="DF7" s="337">
        <f t="shared" si="10"/>
        <v>1797695.2</v>
      </c>
      <c r="DG7" s="337">
        <f t="shared" si="10"/>
        <v>0</v>
      </c>
      <c r="DH7" s="337">
        <f t="shared" si="10"/>
        <v>0</v>
      </c>
      <c r="DI7" s="337">
        <f t="shared" si="10"/>
        <v>0</v>
      </c>
      <c r="DJ7" s="337">
        <f t="shared" si="10"/>
        <v>0</v>
      </c>
      <c r="DK7" s="337">
        <f t="shared" si="10"/>
        <v>0</v>
      </c>
      <c r="DL7" s="337">
        <f t="shared" si="10"/>
        <v>0</v>
      </c>
      <c r="DM7" s="337">
        <f t="shared" si="10"/>
        <v>0</v>
      </c>
      <c r="DN7" s="337">
        <f t="shared" si="10"/>
        <v>0</v>
      </c>
      <c r="DO7" s="337">
        <f t="shared" si="10"/>
        <v>0</v>
      </c>
      <c r="DP7" s="337">
        <f t="shared" si="10"/>
        <v>0</v>
      </c>
      <c r="DQ7" s="337">
        <f t="shared" si="10"/>
        <v>0</v>
      </c>
      <c r="DR7" s="337">
        <f t="shared" si="10"/>
        <v>0</v>
      </c>
      <c r="DS7" s="337">
        <f t="shared" si="10"/>
        <v>0</v>
      </c>
      <c r="DT7" s="337">
        <f t="shared" si="10"/>
        <v>0</v>
      </c>
      <c r="DU7" s="338">
        <f t="shared" si="10"/>
        <v>0</v>
      </c>
    </row>
    <row r="8" spans="1:125" s="6" customFormat="1" ht="27">
      <c r="A8" s="747"/>
      <c r="B8" s="99">
        <v>11001</v>
      </c>
      <c r="C8" s="68" t="s">
        <v>27</v>
      </c>
      <c r="D8" s="168">
        <f>SUM(E8:U8)</f>
        <v>55300.9</v>
      </c>
      <c r="E8" s="168">
        <f>AMPOP!H13</f>
        <v>55300.9</v>
      </c>
      <c r="F8" s="169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1"/>
      <c r="V8" s="172">
        <f>SUM(W8:AL8)</f>
        <v>69351.199999999997</v>
      </c>
      <c r="W8" s="174">
        <f>AMPOP!I13</f>
        <v>69351.199999999997</v>
      </c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3"/>
      <c r="AM8" s="172">
        <f>SUM(AN8:BD8)</f>
        <v>159824.20000000001</v>
      </c>
      <c r="AN8" s="170">
        <f>AMPOP!K13</f>
        <v>159824.20000000001</v>
      </c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3"/>
      <c r="BE8" s="172">
        <f>SUM(BF8:BV8)</f>
        <v>159824.20000000001</v>
      </c>
      <c r="BF8" s="170">
        <f>AMPOP!L13</f>
        <v>159824.20000000001</v>
      </c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3"/>
      <c r="BW8" s="172">
        <f>SUM(BX8:CM8)</f>
        <v>159824.20000000001</v>
      </c>
      <c r="BX8" s="174">
        <f>AMPOP!J13</f>
        <v>159824.20000000001</v>
      </c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3"/>
      <c r="CN8" s="172">
        <f>SUM(CO8:DD8)</f>
        <v>159824.20000000001</v>
      </c>
      <c r="CO8" s="174">
        <f>AMPOP!K13</f>
        <v>159824.20000000001</v>
      </c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1"/>
      <c r="DE8" s="172">
        <f>SUM(DF8:DU8)</f>
        <v>159824.20000000001</v>
      </c>
      <c r="DF8" s="174">
        <f>AMPOP!L13</f>
        <v>159824.20000000001</v>
      </c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3"/>
    </row>
    <row r="9" spans="1:125" s="6" customFormat="1" ht="27">
      <c r="A9" s="748"/>
      <c r="B9" s="99">
        <v>11004</v>
      </c>
      <c r="C9" s="69" t="s">
        <v>140</v>
      </c>
      <c r="D9" s="168">
        <f>SUM(E9:U9)</f>
        <v>1992413.7</v>
      </c>
      <c r="E9" s="169">
        <f>AMPOP!H14</f>
        <v>1992413.7</v>
      </c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1"/>
      <c r="V9" s="172">
        <f t="shared" ref="V9:V17" si="11">SUM(W9:AL9)</f>
        <v>1617610.2000000002</v>
      </c>
      <c r="W9" s="174">
        <f>AMPOP!I14</f>
        <v>1617610.2000000002</v>
      </c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3"/>
      <c r="AM9" s="172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3"/>
      <c r="BE9" s="172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3"/>
      <c r="BW9" s="172">
        <f t="shared" ref="BW9" si="12">SUM(BX9:CM9)</f>
        <v>1637871</v>
      </c>
      <c r="BX9" s="174">
        <f>AMPOP!J14</f>
        <v>1637871</v>
      </c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3"/>
      <c r="CN9" s="172">
        <f t="shared" ref="CN9" si="13">SUM(CO9:DD9)</f>
        <v>1637871</v>
      </c>
      <c r="CO9" s="174">
        <f>AMPOP!K14</f>
        <v>1637871</v>
      </c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1"/>
      <c r="DE9" s="172">
        <f t="shared" ref="DE9" si="14">SUM(DF9:DU9)</f>
        <v>1637871</v>
      </c>
      <c r="DF9" s="174">
        <f>AMPOP!L14</f>
        <v>1637871</v>
      </c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3"/>
    </row>
    <row r="10" spans="1:125" s="6" customFormat="1" ht="31.5" customHeight="1">
      <c r="A10" s="79" t="s">
        <v>99</v>
      </c>
      <c r="B10" s="116"/>
      <c r="C10" s="76" t="s">
        <v>124</v>
      </c>
      <c r="D10" s="164">
        <f>SUM(D11:D15)</f>
        <v>1058891.4400000002</v>
      </c>
      <c r="E10" s="164">
        <f t="shared" ref="E10:T10" si="15">SUM(E11:E15)</f>
        <v>1042850.0800000001</v>
      </c>
      <c r="F10" s="164">
        <f t="shared" si="15"/>
        <v>0</v>
      </c>
      <c r="G10" s="164">
        <f t="shared" si="15"/>
        <v>0</v>
      </c>
      <c r="H10" s="164">
        <f t="shared" si="15"/>
        <v>0</v>
      </c>
      <c r="I10" s="164">
        <f t="shared" si="15"/>
        <v>0</v>
      </c>
      <c r="J10" s="164">
        <f t="shared" si="15"/>
        <v>0</v>
      </c>
      <c r="K10" s="164">
        <f t="shared" si="15"/>
        <v>0</v>
      </c>
      <c r="L10" s="164">
        <f t="shared" si="15"/>
        <v>0</v>
      </c>
      <c r="M10" s="164">
        <f t="shared" si="15"/>
        <v>0</v>
      </c>
      <c r="N10" s="164">
        <f t="shared" si="15"/>
        <v>0</v>
      </c>
      <c r="O10" s="164">
        <f t="shared" si="15"/>
        <v>0</v>
      </c>
      <c r="P10" s="164">
        <f t="shared" si="15"/>
        <v>0</v>
      </c>
      <c r="Q10" s="164">
        <f t="shared" si="15"/>
        <v>16041.36</v>
      </c>
      <c r="R10" s="164">
        <f t="shared" si="15"/>
        <v>0</v>
      </c>
      <c r="S10" s="164">
        <f t="shared" si="15"/>
        <v>0</v>
      </c>
      <c r="T10" s="164">
        <f t="shared" si="15"/>
        <v>0</v>
      </c>
      <c r="U10" s="164">
        <f>SUM(U11:U15)</f>
        <v>0</v>
      </c>
      <c r="V10" s="336">
        <f t="shared" ref="V10:AL10" si="16">V11+V12+V13+V15</f>
        <v>1111153.3</v>
      </c>
      <c r="W10" s="337">
        <f t="shared" si="16"/>
        <v>1103948.3</v>
      </c>
      <c r="X10" s="337">
        <f t="shared" si="16"/>
        <v>0</v>
      </c>
      <c r="Y10" s="337">
        <f t="shared" si="16"/>
        <v>0</v>
      </c>
      <c r="Z10" s="337">
        <f t="shared" si="16"/>
        <v>0</v>
      </c>
      <c r="AA10" s="337">
        <f t="shared" si="16"/>
        <v>0</v>
      </c>
      <c r="AB10" s="337">
        <f t="shared" si="16"/>
        <v>0</v>
      </c>
      <c r="AC10" s="337">
        <f t="shared" si="16"/>
        <v>0</v>
      </c>
      <c r="AD10" s="337">
        <f t="shared" si="16"/>
        <v>0</v>
      </c>
      <c r="AE10" s="337">
        <f t="shared" si="16"/>
        <v>0</v>
      </c>
      <c r="AF10" s="337">
        <f t="shared" si="16"/>
        <v>0</v>
      </c>
      <c r="AG10" s="337">
        <f t="shared" si="16"/>
        <v>7205</v>
      </c>
      <c r="AH10" s="337">
        <f t="shared" si="16"/>
        <v>0</v>
      </c>
      <c r="AI10" s="337">
        <f t="shared" si="16"/>
        <v>0</v>
      </c>
      <c r="AJ10" s="337">
        <f t="shared" si="16"/>
        <v>0</v>
      </c>
      <c r="AK10" s="337">
        <f t="shared" si="16"/>
        <v>0</v>
      </c>
      <c r="AL10" s="338">
        <f t="shared" si="16"/>
        <v>0</v>
      </c>
      <c r="AM10" s="166">
        <f>AM11+AM12+AM13</f>
        <v>1237853</v>
      </c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>
        <f t="shared" ref="AZ10:BA10" si="17">AZ11+AZ12+AZ13</f>
        <v>0</v>
      </c>
      <c r="BA10" s="165">
        <f t="shared" si="17"/>
        <v>0</v>
      </c>
      <c r="BB10" s="165"/>
      <c r="BC10" s="165"/>
      <c r="BD10" s="167"/>
      <c r="BE10" s="166">
        <f>BE11+BE12+BE13</f>
        <v>1244765.7000000002</v>
      </c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>
        <f t="shared" ref="BR10:BS10" si="18">BR11+BR12+BR13</f>
        <v>0</v>
      </c>
      <c r="BS10" s="165">
        <f t="shared" si="18"/>
        <v>0</v>
      </c>
      <c r="BT10" s="165"/>
      <c r="BU10" s="165"/>
      <c r="BV10" s="339"/>
      <c r="BW10" s="331">
        <f>SUM(BW11:BW15)</f>
        <v>1281418.6000000001</v>
      </c>
      <c r="BX10" s="331">
        <f t="shared" ref="BX10:CM10" si="19">BX11+BX12+BX13+BX15</f>
        <v>1245938.6000000001</v>
      </c>
      <c r="BY10" s="331">
        <f t="shared" si="19"/>
        <v>0</v>
      </c>
      <c r="BZ10" s="331">
        <f t="shared" si="19"/>
        <v>0</v>
      </c>
      <c r="CA10" s="331">
        <f t="shared" si="19"/>
        <v>0</v>
      </c>
      <c r="CB10" s="331">
        <f t="shared" si="19"/>
        <v>0</v>
      </c>
      <c r="CC10" s="331">
        <f t="shared" si="19"/>
        <v>0</v>
      </c>
      <c r="CD10" s="331">
        <f t="shared" si="19"/>
        <v>0</v>
      </c>
      <c r="CE10" s="331">
        <f t="shared" si="19"/>
        <v>0</v>
      </c>
      <c r="CF10" s="331">
        <f t="shared" si="19"/>
        <v>0</v>
      </c>
      <c r="CG10" s="331">
        <f t="shared" si="19"/>
        <v>0</v>
      </c>
      <c r="CH10" s="331">
        <f t="shared" si="19"/>
        <v>0</v>
      </c>
      <c r="CI10" s="331">
        <f t="shared" si="19"/>
        <v>0</v>
      </c>
      <c r="CJ10" s="331">
        <f t="shared" si="19"/>
        <v>2480</v>
      </c>
      <c r="CK10" s="331">
        <f t="shared" si="19"/>
        <v>0</v>
      </c>
      <c r="CL10" s="331">
        <f t="shared" si="19"/>
        <v>0</v>
      </c>
      <c r="CM10" s="331">
        <f t="shared" si="19"/>
        <v>0</v>
      </c>
      <c r="CN10" s="345">
        <f>SUM(CN11:CN15)</f>
        <v>1258766</v>
      </c>
      <c r="CO10" s="343">
        <f>SUM(CO11:CO15)</f>
        <v>0</v>
      </c>
      <c r="CP10" s="343">
        <f t="shared" ref="CP10:DD10" si="20">SUM(CP11:CP15)</f>
        <v>0</v>
      </c>
      <c r="CQ10" s="343">
        <f t="shared" si="20"/>
        <v>0</v>
      </c>
      <c r="CR10" s="343">
        <f t="shared" si="20"/>
        <v>0</v>
      </c>
      <c r="CS10" s="343">
        <f t="shared" si="20"/>
        <v>0</v>
      </c>
      <c r="CT10" s="343">
        <f t="shared" si="20"/>
        <v>0</v>
      </c>
      <c r="CU10" s="343">
        <f t="shared" si="20"/>
        <v>0</v>
      </c>
      <c r="CV10" s="343">
        <f t="shared" si="20"/>
        <v>0</v>
      </c>
      <c r="CW10" s="343">
        <f t="shared" si="20"/>
        <v>0</v>
      </c>
      <c r="CX10" s="343">
        <f t="shared" si="20"/>
        <v>0</v>
      </c>
      <c r="CY10" s="343">
        <f t="shared" si="20"/>
        <v>0</v>
      </c>
      <c r="CZ10" s="343">
        <f t="shared" si="20"/>
        <v>20913</v>
      </c>
      <c r="DA10" s="343">
        <f t="shared" si="20"/>
        <v>0</v>
      </c>
      <c r="DB10" s="343">
        <f t="shared" si="20"/>
        <v>0</v>
      </c>
      <c r="DC10" s="343">
        <f t="shared" si="20"/>
        <v>0</v>
      </c>
      <c r="DD10" s="348">
        <f t="shared" si="20"/>
        <v>0</v>
      </c>
      <c r="DE10" s="336">
        <f>SUM(DE11:DE15)</f>
        <v>1265678.7000000002</v>
      </c>
      <c r="DF10" s="337">
        <f>SUM(DF11:DF15)</f>
        <v>103704.6</v>
      </c>
      <c r="DG10" s="337">
        <f t="shared" ref="DG10" si="21">SUM(DG11:DG15)</f>
        <v>0</v>
      </c>
      <c r="DH10" s="337">
        <f t="shared" ref="DH10" si="22">SUM(DH11:DH15)</f>
        <v>0</v>
      </c>
      <c r="DI10" s="337">
        <f t="shared" ref="DI10" si="23">SUM(DI11:DI15)</f>
        <v>0</v>
      </c>
      <c r="DJ10" s="337">
        <f t="shared" ref="DJ10" si="24">SUM(DJ11:DJ15)</f>
        <v>0</v>
      </c>
      <c r="DK10" s="337">
        <f t="shared" ref="DK10" si="25">SUM(DK11:DK15)</f>
        <v>0</v>
      </c>
      <c r="DL10" s="337">
        <f t="shared" ref="DL10" si="26">SUM(DL11:DL15)</f>
        <v>0</v>
      </c>
      <c r="DM10" s="337">
        <f t="shared" ref="DM10" si="27">SUM(DM11:DM15)</f>
        <v>0</v>
      </c>
      <c r="DN10" s="337">
        <f t="shared" ref="DN10" si="28">SUM(DN11:DN15)</f>
        <v>0</v>
      </c>
      <c r="DO10" s="337">
        <f t="shared" ref="DO10" si="29">SUM(DO11:DO15)</f>
        <v>0</v>
      </c>
      <c r="DP10" s="337">
        <f t="shared" ref="DP10" si="30">SUM(DP11:DP15)</f>
        <v>0</v>
      </c>
      <c r="DQ10" s="337">
        <f t="shared" ref="DQ10" si="31">SUM(DQ11:DQ15)</f>
        <v>20913</v>
      </c>
      <c r="DR10" s="337">
        <f t="shared" ref="DR10" si="32">SUM(DR11:DR15)</f>
        <v>0</v>
      </c>
      <c r="DS10" s="337">
        <f t="shared" ref="DS10" si="33">SUM(DS11:DS15)</f>
        <v>0</v>
      </c>
      <c r="DT10" s="337">
        <f t="shared" ref="DT10" si="34">SUM(DT11:DT15)</f>
        <v>0</v>
      </c>
      <c r="DU10" s="338">
        <f t="shared" ref="DU10" si="35">SUM(DU11:DU15)</f>
        <v>0</v>
      </c>
    </row>
    <row r="11" spans="1:125" s="6" customFormat="1" ht="33.75" customHeight="1">
      <c r="A11" s="747"/>
      <c r="B11" s="100">
        <v>11001</v>
      </c>
      <c r="C11" s="68" t="s">
        <v>125</v>
      </c>
      <c r="D11" s="168">
        <f>SUM(E11:U11)</f>
        <v>945774.3</v>
      </c>
      <c r="E11" s="174">
        <f>AMPOP!H16</f>
        <v>945774.3</v>
      </c>
      <c r="F11" s="174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1"/>
      <c r="V11" s="172">
        <f t="shared" si="11"/>
        <v>1004251.5</v>
      </c>
      <c r="W11" s="174">
        <f>AMPOP!I16</f>
        <v>1004251.5</v>
      </c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3"/>
      <c r="AM11" s="175">
        <f>AMPOP!K16</f>
        <v>1134148.3999999999</v>
      </c>
      <c r="AN11" s="176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3"/>
      <c r="BE11" s="175">
        <f>AMPOP!L16</f>
        <v>1141061.1000000001</v>
      </c>
      <c r="BF11" s="176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3"/>
      <c r="BW11" s="172">
        <f t="shared" ref="BW11:BW15" si="36">SUM(BX11:CM11)</f>
        <v>1121321</v>
      </c>
      <c r="BX11" s="174">
        <f>AMPOP!J16</f>
        <v>1121321</v>
      </c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3"/>
      <c r="CN11" s="172">
        <f>AMPOP!K16</f>
        <v>1134148.3999999999</v>
      </c>
      <c r="CO11" s="174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1"/>
      <c r="DE11" s="172">
        <f>AMPOP!L16</f>
        <v>1141061.1000000001</v>
      </c>
      <c r="DF11" s="174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3"/>
    </row>
    <row r="12" spans="1:125" s="6" customFormat="1" ht="19.5" customHeight="1">
      <c r="A12" s="749"/>
      <c r="B12" s="100">
        <v>11002</v>
      </c>
      <c r="C12" s="70" t="s">
        <v>126</v>
      </c>
      <c r="D12" s="168">
        <f>SUM(E12:U12)</f>
        <v>97075.78</v>
      </c>
      <c r="E12" s="174">
        <f>AMPOP!H17</f>
        <v>97075.78</v>
      </c>
      <c r="F12" s="174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1"/>
      <c r="V12" s="172">
        <f t="shared" si="11"/>
        <v>99696.8</v>
      </c>
      <c r="W12" s="174">
        <f>AMPOP!I17</f>
        <v>99696.8</v>
      </c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3"/>
      <c r="AM12" s="175">
        <f>AMPOP!K17</f>
        <v>103704.6</v>
      </c>
      <c r="AN12" s="176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3"/>
      <c r="BE12" s="175">
        <f>AMPOP!L17</f>
        <v>103704.6</v>
      </c>
      <c r="BF12" s="176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3"/>
      <c r="BW12" s="172">
        <f t="shared" si="36"/>
        <v>103704.6</v>
      </c>
      <c r="BX12" s="174">
        <f>AMPOP!J17</f>
        <v>103704.6</v>
      </c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3"/>
      <c r="CN12" s="172">
        <f>AMPOP!K17</f>
        <v>103704.6</v>
      </c>
      <c r="CO12" s="174">
        <f>AMPOP!BX17</f>
        <v>0</v>
      </c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1"/>
      <c r="DE12" s="172">
        <f>AMPOP!L17</f>
        <v>103704.6</v>
      </c>
      <c r="DF12" s="174">
        <f>AMPOP!L17</f>
        <v>103704.6</v>
      </c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3"/>
    </row>
    <row r="13" spans="1:125" s="6" customFormat="1" ht="30" customHeight="1">
      <c r="A13" s="749"/>
      <c r="B13" s="100">
        <v>31001</v>
      </c>
      <c r="C13" s="68" t="s">
        <v>127</v>
      </c>
      <c r="D13" s="168">
        <f>SUM(E13:U13)</f>
        <v>16041.36</v>
      </c>
      <c r="E13" s="174">
        <v>0</v>
      </c>
      <c r="F13" s="174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68">
        <f>AMPOP!H18</f>
        <v>16041.36</v>
      </c>
      <c r="R13" s="170"/>
      <c r="S13" s="170"/>
      <c r="T13" s="170"/>
      <c r="U13" s="171"/>
      <c r="V13" s="172">
        <f t="shared" si="11"/>
        <v>7205</v>
      </c>
      <c r="W13" s="176"/>
      <c r="X13" s="170"/>
      <c r="Y13" s="170"/>
      <c r="Z13" s="170"/>
      <c r="AA13" s="170"/>
      <c r="AB13" s="170"/>
      <c r="AC13" s="170"/>
      <c r="AD13" s="170"/>
      <c r="AE13" s="170"/>
      <c r="AF13" s="170"/>
      <c r="AG13" s="174">
        <f>AMPOP!I18</f>
        <v>7205</v>
      </c>
      <c r="AH13" s="170"/>
      <c r="AI13" s="170"/>
      <c r="AJ13" s="170"/>
      <c r="AK13" s="170"/>
      <c r="AL13" s="173"/>
      <c r="AM13" s="175">
        <f>AMPOP!K19</f>
        <v>0</v>
      </c>
      <c r="AN13" s="176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3"/>
      <c r="BE13" s="175">
        <f>AMPOP!L19</f>
        <v>0</v>
      </c>
      <c r="BF13" s="176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3"/>
      <c r="BW13" s="172">
        <f t="shared" si="36"/>
        <v>20913</v>
      </c>
      <c r="BX13" s="174">
        <f>AMPOP!J18</f>
        <v>20913</v>
      </c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1"/>
      <c r="CN13" s="172">
        <f>AMPOP!K18</f>
        <v>20913</v>
      </c>
      <c r="CO13" s="176"/>
      <c r="CP13" s="170"/>
      <c r="CQ13" s="170"/>
      <c r="CR13" s="170"/>
      <c r="CS13" s="170"/>
      <c r="CT13" s="170"/>
      <c r="CU13" s="170"/>
      <c r="CV13" s="170"/>
      <c r="CW13" s="170"/>
      <c r="CX13" s="170"/>
      <c r="CY13" s="171"/>
      <c r="CZ13" s="174">
        <f>AMPOP!K18</f>
        <v>20913</v>
      </c>
      <c r="DA13" s="170"/>
      <c r="DB13" s="170"/>
      <c r="DC13" s="170"/>
      <c r="DD13" s="171"/>
      <c r="DE13" s="172">
        <f>AMPOP!L18</f>
        <v>20913</v>
      </c>
      <c r="DF13" s="176"/>
      <c r="DG13" s="170"/>
      <c r="DH13" s="170"/>
      <c r="DI13" s="170"/>
      <c r="DJ13" s="170"/>
      <c r="DK13" s="170"/>
      <c r="DL13" s="170"/>
      <c r="DM13" s="170"/>
      <c r="DN13" s="170"/>
      <c r="DO13" s="170"/>
      <c r="DP13" s="171"/>
      <c r="DQ13" s="174">
        <f>AMPOP!L18</f>
        <v>20913</v>
      </c>
      <c r="DR13" s="170"/>
      <c r="DS13" s="170"/>
      <c r="DT13" s="170"/>
      <c r="DU13" s="173"/>
    </row>
    <row r="14" spans="1:125" s="6" customFormat="1" ht="30" customHeight="1">
      <c r="A14" s="749"/>
      <c r="B14" s="263">
        <v>31002</v>
      </c>
      <c r="C14" s="323" t="s">
        <v>155</v>
      </c>
      <c r="D14" s="168"/>
      <c r="E14" s="174">
        <v>0</v>
      </c>
      <c r="F14" s="17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1"/>
      <c r="V14" s="172">
        <f t="shared" si="11"/>
        <v>0</v>
      </c>
      <c r="W14" s="176"/>
      <c r="X14" s="170"/>
      <c r="Y14" s="170"/>
      <c r="Z14" s="170"/>
      <c r="AA14" s="170"/>
      <c r="AB14" s="170"/>
      <c r="AC14" s="170"/>
      <c r="AD14" s="170"/>
      <c r="AE14" s="170"/>
      <c r="AF14" s="170"/>
      <c r="AG14" s="174">
        <f>AMPOP!I19</f>
        <v>0</v>
      </c>
      <c r="AH14" s="170"/>
      <c r="AI14" s="170"/>
      <c r="AJ14" s="170"/>
      <c r="AK14" s="170"/>
      <c r="AL14" s="173"/>
      <c r="AM14" s="175"/>
      <c r="AN14" s="176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3"/>
      <c r="BE14" s="175"/>
      <c r="BF14" s="176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3"/>
      <c r="BW14" s="172">
        <f t="shared" si="36"/>
        <v>33000</v>
      </c>
      <c r="BX14" s="174"/>
      <c r="BY14" s="170"/>
      <c r="BZ14" s="170"/>
      <c r="CA14" s="170"/>
      <c r="CB14" s="170"/>
      <c r="CC14" s="170"/>
      <c r="CD14" s="170"/>
      <c r="CE14" s="170"/>
      <c r="CF14" s="170"/>
      <c r="CG14" s="170"/>
      <c r="CH14" s="174">
        <f>AMPOP!J19</f>
        <v>33000</v>
      </c>
      <c r="CI14" s="170"/>
      <c r="CJ14" s="170"/>
      <c r="CK14" s="170"/>
      <c r="CL14" s="170"/>
      <c r="CM14" s="171"/>
      <c r="CN14" s="172">
        <f>AMPOP!K19</f>
        <v>0</v>
      </c>
      <c r="CO14" s="176"/>
      <c r="CP14" s="170"/>
      <c r="CQ14" s="170"/>
      <c r="CR14" s="170"/>
      <c r="CS14" s="170"/>
      <c r="CT14" s="170"/>
      <c r="CU14" s="170"/>
      <c r="CV14" s="170"/>
      <c r="CW14" s="170"/>
      <c r="CX14" s="171"/>
      <c r="CY14" s="174">
        <f>AMPOP!K19</f>
        <v>0</v>
      </c>
      <c r="CZ14" s="170"/>
      <c r="DA14" s="170"/>
      <c r="DB14" s="170"/>
      <c r="DC14" s="170"/>
      <c r="DD14" s="171"/>
      <c r="DE14" s="172">
        <f>AMPOP!L19</f>
        <v>0</v>
      </c>
      <c r="DF14" s="176"/>
      <c r="DG14" s="170"/>
      <c r="DH14" s="170"/>
      <c r="DI14" s="170"/>
      <c r="DJ14" s="170"/>
      <c r="DK14" s="170"/>
      <c r="DL14" s="170"/>
      <c r="DM14" s="170"/>
      <c r="DN14" s="170"/>
      <c r="DO14" s="171"/>
      <c r="DP14" s="174">
        <f>AMPOP!L19</f>
        <v>0</v>
      </c>
      <c r="DQ14" s="170"/>
      <c r="DR14" s="170"/>
      <c r="DS14" s="170"/>
      <c r="DT14" s="170"/>
      <c r="DU14" s="173"/>
    </row>
    <row r="15" spans="1:125" s="6" customFormat="1" ht="35.25" customHeight="1">
      <c r="A15" s="748"/>
      <c r="B15" s="263">
        <v>31003</v>
      </c>
      <c r="C15" s="323" t="s">
        <v>156</v>
      </c>
      <c r="D15" s="168"/>
      <c r="E15" s="174">
        <v>0</v>
      </c>
      <c r="F15" s="174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1"/>
      <c r="V15" s="172">
        <f t="shared" si="11"/>
        <v>0</v>
      </c>
      <c r="W15" s="176"/>
      <c r="X15" s="170"/>
      <c r="Y15" s="170"/>
      <c r="Z15" s="170"/>
      <c r="AA15" s="170"/>
      <c r="AB15" s="170"/>
      <c r="AC15" s="170"/>
      <c r="AD15" s="170"/>
      <c r="AE15" s="170"/>
      <c r="AF15" s="170"/>
      <c r="AG15" s="174">
        <f>AMPOP!I20</f>
        <v>0</v>
      </c>
      <c r="AH15" s="170"/>
      <c r="AI15" s="170"/>
      <c r="AJ15" s="170"/>
      <c r="AK15" s="170"/>
      <c r="AL15" s="173"/>
      <c r="AM15" s="175"/>
      <c r="AN15" s="176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3"/>
      <c r="BE15" s="175"/>
      <c r="BF15" s="176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3"/>
      <c r="BW15" s="172">
        <f t="shared" si="36"/>
        <v>2480</v>
      </c>
      <c r="BX15" s="174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>
        <f>AMPOP!J20</f>
        <v>2480</v>
      </c>
      <c r="CK15" s="170"/>
      <c r="CL15" s="170"/>
      <c r="CM15" s="173"/>
      <c r="CN15" s="172">
        <f>AMPOP!K20</f>
        <v>0</v>
      </c>
      <c r="CO15" s="176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1"/>
      <c r="DE15" s="172">
        <f>AMPOP!L20</f>
        <v>0</v>
      </c>
      <c r="DF15" s="176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3"/>
    </row>
    <row r="16" spans="1:125" s="45" customFormat="1" ht="28.5" customHeight="1">
      <c r="A16" s="80" t="s">
        <v>100</v>
      </c>
      <c r="B16" s="96"/>
      <c r="C16" s="75" t="s">
        <v>101</v>
      </c>
      <c r="D16" s="164">
        <f>D17</f>
        <v>434967.17000000004</v>
      </c>
      <c r="E16" s="164">
        <f t="shared" ref="E16:U16" si="37">E17</f>
        <v>0</v>
      </c>
      <c r="F16" s="164">
        <f t="shared" si="37"/>
        <v>0</v>
      </c>
      <c r="G16" s="164">
        <f t="shared" si="37"/>
        <v>23774.52</v>
      </c>
      <c r="H16" s="164">
        <f t="shared" si="37"/>
        <v>411192.65</v>
      </c>
      <c r="I16" s="164">
        <f t="shared" si="37"/>
        <v>0</v>
      </c>
      <c r="J16" s="164">
        <f t="shared" si="37"/>
        <v>0</v>
      </c>
      <c r="K16" s="164">
        <f t="shared" si="37"/>
        <v>0</v>
      </c>
      <c r="L16" s="164">
        <f t="shared" si="37"/>
        <v>0</v>
      </c>
      <c r="M16" s="164">
        <f t="shared" si="37"/>
        <v>0</v>
      </c>
      <c r="N16" s="164">
        <f t="shared" si="37"/>
        <v>0</v>
      </c>
      <c r="O16" s="164">
        <f t="shared" si="37"/>
        <v>0</v>
      </c>
      <c r="P16" s="164">
        <f t="shared" si="37"/>
        <v>0</v>
      </c>
      <c r="Q16" s="164">
        <f t="shared" si="37"/>
        <v>0</v>
      </c>
      <c r="R16" s="164">
        <f t="shared" si="37"/>
        <v>0</v>
      </c>
      <c r="S16" s="164">
        <f t="shared" si="37"/>
        <v>0</v>
      </c>
      <c r="T16" s="164">
        <f t="shared" si="37"/>
        <v>0</v>
      </c>
      <c r="U16" s="164">
        <f t="shared" si="37"/>
        <v>0</v>
      </c>
      <c r="V16" s="336">
        <f>V17</f>
        <v>108199</v>
      </c>
      <c r="W16" s="337">
        <f t="shared" ref="W16:AL16" si="38">W17</f>
        <v>0</v>
      </c>
      <c r="X16" s="337">
        <f t="shared" si="38"/>
        <v>108199</v>
      </c>
      <c r="Y16" s="337">
        <f t="shared" si="38"/>
        <v>0</v>
      </c>
      <c r="Z16" s="337">
        <f t="shared" si="38"/>
        <v>0</v>
      </c>
      <c r="AA16" s="337">
        <f t="shared" si="38"/>
        <v>0</v>
      </c>
      <c r="AB16" s="337">
        <f t="shared" si="38"/>
        <v>0</v>
      </c>
      <c r="AC16" s="337">
        <f t="shared" si="38"/>
        <v>0</v>
      </c>
      <c r="AD16" s="337">
        <f t="shared" si="38"/>
        <v>0</v>
      </c>
      <c r="AE16" s="337">
        <f t="shared" si="38"/>
        <v>0</v>
      </c>
      <c r="AF16" s="337">
        <f t="shared" si="38"/>
        <v>0</v>
      </c>
      <c r="AG16" s="337">
        <f t="shared" si="38"/>
        <v>0</v>
      </c>
      <c r="AH16" s="337">
        <f t="shared" si="38"/>
        <v>0</v>
      </c>
      <c r="AI16" s="337">
        <f t="shared" si="38"/>
        <v>0</v>
      </c>
      <c r="AJ16" s="337">
        <f t="shared" si="38"/>
        <v>0</v>
      </c>
      <c r="AK16" s="337">
        <f t="shared" si="38"/>
        <v>0</v>
      </c>
      <c r="AL16" s="338">
        <f t="shared" si="38"/>
        <v>0</v>
      </c>
      <c r="AM16" s="166">
        <f>AM17</f>
        <v>434967.2</v>
      </c>
      <c r="AN16" s="165">
        <f t="shared" ref="AN16:AV16" si="39">AN17</f>
        <v>0</v>
      </c>
      <c r="AO16" s="165">
        <f t="shared" si="39"/>
        <v>434967.2</v>
      </c>
      <c r="AP16" s="165">
        <f t="shared" si="39"/>
        <v>0</v>
      </c>
      <c r="AQ16" s="165">
        <f t="shared" si="39"/>
        <v>0</v>
      </c>
      <c r="AR16" s="165">
        <f t="shared" si="39"/>
        <v>0</v>
      </c>
      <c r="AS16" s="165">
        <f t="shared" si="39"/>
        <v>0</v>
      </c>
      <c r="AT16" s="165">
        <f t="shared" si="39"/>
        <v>0</v>
      </c>
      <c r="AU16" s="165">
        <f t="shared" si="39"/>
        <v>0</v>
      </c>
      <c r="AV16" s="165">
        <f t="shared" si="39"/>
        <v>0</v>
      </c>
      <c r="AW16" s="165"/>
      <c r="AX16" s="165">
        <f t="shared" ref="AX16:BD16" si="40">AX17</f>
        <v>0</v>
      </c>
      <c r="AY16" s="165">
        <f t="shared" si="40"/>
        <v>0</v>
      </c>
      <c r="AZ16" s="165">
        <f t="shared" si="40"/>
        <v>0</v>
      </c>
      <c r="BA16" s="165">
        <f t="shared" si="40"/>
        <v>0</v>
      </c>
      <c r="BB16" s="165">
        <f t="shared" si="40"/>
        <v>0</v>
      </c>
      <c r="BC16" s="165">
        <f t="shared" si="40"/>
        <v>0</v>
      </c>
      <c r="BD16" s="167">
        <f t="shared" si="40"/>
        <v>0</v>
      </c>
      <c r="BE16" s="166">
        <f>BE17</f>
        <v>108199</v>
      </c>
      <c r="BF16" s="165">
        <f t="shared" ref="BF16:BN16" si="41">BF17</f>
        <v>0</v>
      </c>
      <c r="BG16" s="165">
        <f t="shared" si="41"/>
        <v>108199</v>
      </c>
      <c r="BH16" s="165">
        <f t="shared" si="41"/>
        <v>0</v>
      </c>
      <c r="BI16" s="165">
        <f t="shared" si="41"/>
        <v>0</v>
      </c>
      <c r="BJ16" s="165">
        <f t="shared" si="41"/>
        <v>0</v>
      </c>
      <c r="BK16" s="165">
        <f t="shared" si="41"/>
        <v>0</v>
      </c>
      <c r="BL16" s="165">
        <f t="shared" si="41"/>
        <v>0</v>
      </c>
      <c r="BM16" s="165">
        <f t="shared" si="41"/>
        <v>0</v>
      </c>
      <c r="BN16" s="165">
        <f t="shared" si="41"/>
        <v>0</v>
      </c>
      <c r="BO16" s="165"/>
      <c r="BP16" s="165">
        <f t="shared" ref="BP16:BV16" si="42">BP17</f>
        <v>0</v>
      </c>
      <c r="BQ16" s="165">
        <f t="shared" si="42"/>
        <v>0</v>
      </c>
      <c r="BR16" s="165">
        <f t="shared" si="42"/>
        <v>0</v>
      </c>
      <c r="BS16" s="165">
        <f t="shared" si="42"/>
        <v>0</v>
      </c>
      <c r="BT16" s="165">
        <f t="shared" si="42"/>
        <v>0</v>
      </c>
      <c r="BU16" s="165">
        <f t="shared" si="42"/>
        <v>0</v>
      </c>
      <c r="BV16" s="167">
        <f t="shared" si="42"/>
        <v>0</v>
      </c>
      <c r="BW16" s="661">
        <f>BW17</f>
        <v>614510.4</v>
      </c>
      <c r="BX16" s="331">
        <f>BX17</f>
        <v>0</v>
      </c>
      <c r="BY16" s="331">
        <f t="shared" ref="BY16:DU16" si="43">BY17</f>
        <v>614510.4</v>
      </c>
      <c r="BZ16" s="331">
        <f t="shared" si="43"/>
        <v>0</v>
      </c>
      <c r="CA16" s="331">
        <f t="shared" si="43"/>
        <v>0</v>
      </c>
      <c r="CB16" s="331">
        <f t="shared" si="43"/>
        <v>0</v>
      </c>
      <c r="CC16" s="331">
        <f t="shared" si="43"/>
        <v>0</v>
      </c>
      <c r="CD16" s="331">
        <f t="shared" si="43"/>
        <v>0</v>
      </c>
      <c r="CE16" s="331">
        <f t="shared" si="43"/>
        <v>0</v>
      </c>
      <c r="CF16" s="331">
        <f t="shared" si="43"/>
        <v>0</v>
      </c>
      <c r="CG16" s="331">
        <f t="shared" si="43"/>
        <v>0</v>
      </c>
      <c r="CH16" s="331">
        <f t="shared" si="43"/>
        <v>0</v>
      </c>
      <c r="CI16" s="331">
        <f t="shared" si="43"/>
        <v>0</v>
      </c>
      <c r="CJ16" s="331">
        <f t="shared" si="43"/>
        <v>0</v>
      </c>
      <c r="CK16" s="331">
        <f t="shared" si="43"/>
        <v>0</v>
      </c>
      <c r="CL16" s="331">
        <f t="shared" si="43"/>
        <v>0</v>
      </c>
      <c r="CM16" s="332">
        <f t="shared" si="43"/>
        <v>0</v>
      </c>
      <c r="CN16" s="344">
        <f>CN17</f>
        <v>434967.2</v>
      </c>
      <c r="CO16" s="343">
        <f t="shared" si="43"/>
        <v>0</v>
      </c>
      <c r="CP16" s="343">
        <f t="shared" si="43"/>
        <v>434967.2</v>
      </c>
      <c r="CQ16" s="343">
        <f t="shared" si="43"/>
        <v>0</v>
      </c>
      <c r="CR16" s="343">
        <f t="shared" si="43"/>
        <v>0</v>
      </c>
      <c r="CS16" s="343">
        <f t="shared" si="43"/>
        <v>0</v>
      </c>
      <c r="CT16" s="343">
        <f t="shared" si="43"/>
        <v>0</v>
      </c>
      <c r="CU16" s="343">
        <f t="shared" si="43"/>
        <v>0</v>
      </c>
      <c r="CV16" s="343">
        <f t="shared" si="43"/>
        <v>0</v>
      </c>
      <c r="CW16" s="343">
        <f t="shared" si="43"/>
        <v>0</v>
      </c>
      <c r="CX16" s="343">
        <f t="shared" si="43"/>
        <v>0</v>
      </c>
      <c r="CY16" s="343">
        <f t="shared" si="43"/>
        <v>0</v>
      </c>
      <c r="CZ16" s="343">
        <f t="shared" si="43"/>
        <v>0</v>
      </c>
      <c r="DA16" s="343">
        <f t="shared" si="43"/>
        <v>0</v>
      </c>
      <c r="DB16" s="343">
        <f t="shared" si="43"/>
        <v>0</v>
      </c>
      <c r="DC16" s="343">
        <f t="shared" si="43"/>
        <v>0</v>
      </c>
      <c r="DD16" s="348">
        <f t="shared" si="43"/>
        <v>0</v>
      </c>
      <c r="DE16" s="336">
        <f>DE17</f>
        <v>108199</v>
      </c>
      <c r="DF16" s="337">
        <f t="shared" si="43"/>
        <v>0</v>
      </c>
      <c r="DG16" s="337">
        <f t="shared" si="43"/>
        <v>108199</v>
      </c>
      <c r="DH16" s="337">
        <f t="shared" si="43"/>
        <v>0</v>
      </c>
      <c r="DI16" s="337">
        <f t="shared" si="43"/>
        <v>0</v>
      </c>
      <c r="DJ16" s="337">
        <f t="shared" si="43"/>
        <v>0</v>
      </c>
      <c r="DK16" s="337">
        <f t="shared" si="43"/>
        <v>0</v>
      </c>
      <c r="DL16" s="337">
        <f t="shared" si="43"/>
        <v>0</v>
      </c>
      <c r="DM16" s="337">
        <f t="shared" si="43"/>
        <v>0</v>
      </c>
      <c r="DN16" s="337">
        <f t="shared" si="43"/>
        <v>0</v>
      </c>
      <c r="DO16" s="337">
        <f t="shared" si="43"/>
        <v>0</v>
      </c>
      <c r="DP16" s="337">
        <f t="shared" si="43"/>
        <v>0</v>
      </c>
      <c r="DQ16" s="337">
        <f t="shared" si="43"/>
        <v>0</v>
      </c>
      <c r="DR16" s="337">
        <f t="shared" si="43"/>
        <v>0</v>
      </c>
      <c r="DS16" s="337">
        <f t="shared" si="43"/>
        <v>0</v>
      </c>
      <c r="DT16" s="337">
        <f t="shared" si="43"/>
        <v>0</v>
      </c>
      <c r="DU16" s="338">
        <f t="shared" si="43"/>
        <v>0</v>
      </c>
    </row>
    <row r="17" spans="1:125" s="7" customFormat="1" ht="24.75" customHeight="1">
      <c r="A17" s="81"/>
      <c r="B17" s="101">
        <v>12001</v>
      </c>
      <c r="C17" s="71" t="s">
        <v>102</v>
      </c>
      <c r="D17" s="168">
        <f>SUM(E17:U17)</f>
        <v>434967.17000000004</v>
      </c>
      <c r="E17" s="174">
        <v>0</v>
      </c>
      <c r="F17" s="174">
        <v>0</v>
      </c>
      <c r="G17" s="174">
        <v>23774.52</v>
      </c>
      <c r="H17" s="174">
        <v>411192.65</v>
      </c>
      <c r="I17" s="177"/>
      <c r="J17" s="177"/>
      <c r="K17" s="177"/>
      <c r="L17" s="177"/>
      <c r="M17" s="177"/>
      <c r="N17" s="177"/>
      <c r="O17" s="178"/>
      <c r="P17" s="178"/>
      <c r="Q17" s="178"/>
      <c r="R17" s="178"/>
      <c r="S17" s="178"/>
      <c r="T17" s="178"/>
      <c r="U17" s="179"/>
      <c r="V17" s="172">
        <f t="shared" si="11"/>
        <v>108199</v>
      </c>
      <c r="W17" s="180">
        <v>0</v>
      </c>
      <c r="X17" s="174">
        <f>AMPOP!I22</f>
        <v>108199</v>
      </c>
      <c r="Y17" s="181"/>
      <c r="Z17" s="181"/>
      <c r="AA17" s="181"/>
      <c r="AB17" s="181"/>
      <c r="AC17" s="181"/>
      <c r="AD17" s="181"/>
      <c r="AE17" s="181"/>
      <c r="AF17" s="178"/>
      <c r="AG17" s="178"/>
      <c r="AH17" s="178"/>
      <c r="AI17" s="178"/>
      <c r="AJ17" s="178"/>
      <c r="AK17" s="178"/>
      <c r="AL17" s="182"/>
      <c r="AM17" s="172">
        <f>SUM(AN17:BD17)</f>
        <v>434967.2</v>
      </c>
      <c r="AN17" s="180"/>
      <c r="AO17" s="177">
        <f>AMPOP!K22</f>
        <v>434967.2</v>
      </c>
      <c r="AP17" s="177"/>
      <c r="AQ17" s="177"/>
      <c r="AR17" s="177"/>
      <c r="AS17" s="177"/>
      <c r="AT17" s="177"/>
      <c r="AU17" s="177"/>
      <c r="AV17" s="177"/>
      <c r="AW17" s="177"/>
      <c r="AX17" s="178"/>
      <c r="AY17" s="178"/>
      <c r="AZ17" s="178"/>
      <c r="BA17" s="178"/>
      <c r="BB17" s="178"/>
      <c r="BC17" s="178"/>
      <c r="BD17" s="182"/>
      <c r="BE17" s="172">
        <f>SUM(BF17:BV17)</f>
        <v>108199</v>
      </c>
      <c r="BF17" s="180"/>
      <c r="BG17" s="177">
        <f>AMPOP!L22</f>
        <v>108199</v>
      </c>
      <c r="BH17" s="177"/>
      <c r="BI17" s="177"/>
      <c r="BJ17" s="177"/>
      <c r="BK17" s="177"/>
      <c r="BL17" s="177"/>
      <c r="BM17" s="177"/>
      <c r="BN17" s="177"/>
      <c r="BO17" s="177"/>
      <c r="BP17" s="178"/>
      <c r="BQ17" s="178"/>
      <c r="BR17" s="178"/>
      <c r="BS17" s="178"/>
      <c r="BT17" s="178"/>
      <c r="BU17" s="178"/>
      <c r="BV17" s="182"/>
      <c r="BW17" s="172">
        <f t="shared" ref="BW17" si="44">SUM(BX17:CM17)</f>
        <v>614510.4</v>
      </c>
      <c r="BX17" s="180">
        <v>0</v>
      </c>
      <c r="BY17" s="174">
        <f>AMPOP!J22</f>
        <v>614510.4</v>
      </c>
      <c r="BZ17" s="181"/>
      <c r="CA17" s="181"/>
      <c r="CB17" s="181"/>
      <c r="CC17" s="181"/>
      <c r="CD17" s="181"/>
      <c r="CE17" s="181"/>
      <c r="CF17" s="181"/>
      <c r="CG17" s="178"/>
      <c r="CH17" s="178"/>
      <c r="CI17" s="178"/>
      <c r="CJ17" s="178"/>
      <c r="CK17" s="178"/>
      <c r="CL17" s="178"/>
      <c r="CM17" s="182"/>
      <c r="CN17" s="172">
        <f t="shared" ref="CN17" si="45">SUM(CO17:DD17)</f>
        <v>434967.2</v>
      </c>
      <c r="CO17" s="180">
        <v>0</v>
      </c>
      <c r="CP17" s="170">
        <f>AMPOP!K22</f>
        <v>434967.2</v>
      </c>
      <c r="CQ17" s="181"/>
      <c r="CR17" s="181"/>
      <c r="CS17" s="181"/>
      <c r="CT17" s="181"/>
      <c r="CU17" s="181"/>
      <c r="CV17" s="181"/>
      <c r="CW17" s="181"/>
      <c r="CX17" s="178"/>
      <c r="CY17" s="178"/>
      <c r="CZ17" s="178"/>
      <c r="DA17" s="178"/>
      <c r="DB17" s="178"/>
      <c r="DC17" s="178"/>
      <c r="DD17" s="179"/>
      <c r="DE17" s="172">
        <f t="shared" ref="DE17:DE18" si="46">SUM(DF17:DU17)</f>
        <v>108199</v>
      </c>
      <c r="DF17" s="180">
        <v>0</v>
      </c>
      <c r="DG17" s="174">
        <f>AMPOP!L22</f>
        <v>108199</v>
      </c>
      <c r="DH17" s="181"/>
      <c r="DI17" s="181"/>
      <c r="DJ17" s="181"/>
      <c r="DK17" s="181"/>
      <c r="DL17" s="181"/>
      <c r="DM17" s="181"/>
      <c r="DN17" s="181"/>
      <c r="DO17" s="178"/>
      <c r="DP17" s="178"/>
      <c r="DQ17" s="178"/>
      <c r="DR17" s="178"/>
      <c r="DS17" s="178"/>
      <c r="DT17" s="178"/>
      <c r="DU17" s="182"/>
    </row>
    <row r="18" spans="1:125" s="45" customFormat="1" ht="45" customHeight="1">
      <c r="A18" s="79" t="s">
        <v>103</v>
      </c>
      <c r="B18" s="116"/>
      <c r="C18" s="76" t="s">
        <v>104</v>
      </c>
      <c r="D18" s="164">
        <f>SUM(D19:D31)</f>
        <v>1351201.7200000002</v>
      </c>
      <c r="E18" s="164">
        <f t="shared" ref="E18:U18" si="47">SUM(E19:E31)</f>
        <v>1026975.79</v>
      </c>
      <c r="F18" s="164">
        <f t="shared" si="47"/>
        <v>0</v>
      </c>
      <c r="G18" s="164">
        <f t="shared" si="47"/>
        <v>0</v>
      </c>
      <c r="H18" s="164">
        <f t="shared" si="47"/>
        <v>0</v>
      </c>
      <c r="I18" s="164">
        <f t="shared" si="47"/>
        <v>150711.74</v>
      </c>
      <c r="J18" s="164">
        <f t="shared" si="47"/>
        <v>98476.56</v>
      </c>
      <c r="K18" s="164">
        <f t="shared" si="47"/>
        <v>0</v>
      </c>
      <c r="L18" s="164">
        <f t="shared" si="47"/>
        <v>0</v>
      </c>
      <c r="M18" s="164">
        <f t="shared" si="47"/>
        <v>0</v>
      </c>
      <c r="N18" s="164">
        <f t="shared" si="47"/>
        <v>0</v>
      </c>
      <c r="O18" s="164">
        <f t="shared" si="47"/>
        <v>0</v>
      </c>
      <c r="P18" s="164">
        <f t="shared" si="47"/>
        <v>0</v>
      </c>
      <c r="Q18" s="164">
        <f t="shared" si="47"/>
        <v>0</v>
      </c>
      <c r="R18" s="164">
        <f t="shared" si="47"/>
        <v>75037.63</v>
      </c>
      <c r="S18" s="164">
        <f t="shared" si="47"/>
        <v>0</v>
      </c>
      <c r="T18" s="164">
        <f t="shared" si="47"/>
        <v>0</v>
      </c>
      <c r="U18" s="164">
        <f t="shared" si="47"/>
        <v>0</v>
      </c>
      <c r="V18" s="336">
        <f t="shared" ref="V18:AK18" si="48">SUM(V19:V31)</f>
        <v>1292196.403344</v>
      </c>
      <c r="W18" s="337">
        <f t="shared" si="48"/>
        <v>1159442.7733440001</v>
      </c>
      <c r="X18" s="337">
        <f t="shared" si="48"/>
        <v>0</v>
      </c>
      <c r="Y18" s="337">
        <f t="shared" si="48"/>
        <v>0</v>
      </c>
      <c r="Z18" s="337">
        <f t="shared" si="48"/>
        <v>125753.63</v>
      </c>
      <c r="AA18" s="337">
        <f t="shared" si="48"/>
        <v>7000</v>
      </c>
      <c r="AB18" s="337">
        <f t="shared" si="48"/>
        <v>0</v>
      </c>
      <c r="AC18" s="337">
        <f t="shared" si="48"/>
        <v>0</v>
      </c>
      <c r="AD18" s="337">
        <f t="shared" si="48"/>
        <v>0</v>
      </c>
      <c r="AE18" s="337">
        <f t="shared" si="48"/>
        <v>0</v>
      </c>
      <c r="AF18" s="337">
        <f t="shared" si="48"/>
        <v>0</v>
      </c>
      <c r="AG18" s="337">
        <f t="shared" si="48"/>
        <v>0</v>
      </c>
      <c r="AH18" s="337">
        <f t="shared" si="48"/>
        <v>0</v>
      </c>
      <c r="AI18" s="337">
        <f t="shared" si="48"/>
        <v>0</v>
      </c>
      <c r="AJ18" s="337">
        <f t="shared" si="48"/>
        <v>0</v>
      </c>
      <c r="AK18" s="337">
        <f t="shared" si="48"/>
        <v>0</v>
      </c>
      <c r="AL18" s="338" t="e">
        <f>AL19+AL20+AL21+AL22+AL23+AL24+AL25+AL26+#REF!+AL27+AL28+AL30+AL31</f>
        <v>#REF!</v>
      </c>
      <c r="AM18" s="166" t="e">
        <f>AM19+AM20+AM21+AM22+AM23+AM24+AM25+AM26+#REF!+AM27+AM28+AM30+AM31</f>
        <v>#REF!</v>
      </c>
      <c r="AN18" s="165" t="e">
        <f>AN19+AN20+AN21+AN22+AN23+AN24+AN25+AN26+#REF!+AN27+AN28+AN30+AN31</f>
        <v>#REF!</v>
      </c>
      <c r="AO18" s="165" t="e">
        <f>AO19+AO20+AO21+AO22+AO23+AO24+AO25+AO26+#REF!+AO27+AO28+AO30+AO31</f>
        <v>#REF!</v>
      </c>
      <c r="AP18" s="165" t="e">
        <f>AP19+AP20+AP21+AP22+AP23+AP24+AP25+AP26+#REF!+AP27+AP28+AP30+AP31</f>
        <v>#REF!</v>
      </c>
      <c r="AQ18" s="165" t="e">
        <f>AQ19+AQ20+AQ21+AQ22+AQ23+AQ24+AQ25+AQ26+#REF!+AQ27+AQ28+AQ30+AQ31</f>
        <v>#REF!</v>
      </c>
      <c r="AR18" s="165" t="e">
        <f>AR19+AR20+AR21+AR22+AR23+AR24+AR25+AR26+#REF!+AR27+AR28+AR30+AR31</f>
        <v>#REF!</v>
      </c>
      <c r="AS18" s="165" t="e">
        <f>AS19+AS20+AS21+AS22+AS23+AS24+AS25+AS26+#REF!+AS27+AS28+AS30+AS31</f>
        <v>#REF!</v>
      </c>
      <c r="AT18" s="165" t="e">
        <f>AT19+AT20+AT21+AT22+AT23+AT24+AT25+AT26+#REF!+AT27+AT28+AT30+AT31</f>
        <v>#REF!</v>
      </c>
      <c r="AU18" s="165" t="e">
        <f>AU19+AU20+AU21+AU22+AU23+AU24+AU25+AU26+#REF!+AU27+AU28+AU30+AU31</f>
        <v>#REF!</v>
      </c>
      <c r="AV18" s="165" t="e">
        <f>AV19+AV20+AV21+AV22+AV23+AV24+AV25+AV26+#REF!+AV27+AV28+AV30+AV31</f>
        <v>#REF!</v>
      </c>
      <c r="AW18" s="165"/>
      <c r="AX18" s="165" t="e">
        <f>AX19+AX20+AX21+AX22+AX23+AX24+AX25+AX26+#REF!+AX27+AX28+AX30+AX31</f>
        <v>#REF!</v>
      </c>
      <c r="AY18" s="165" t="e">
        <f>AY19+AY20+AY21+AY22+AY23+AY24+AY25+AY26+#REF!+AY27+AY28+AY30+AY31</f>
        <v>#REF!</v>
      </c>
      <c r="AZ18" s="165" t="e">
        <f>AZ19+AZ20+AZ21+AZ22+AZ23+AZ24+AZ25+AZ26+#REF!+AZ27+AZ28+AZ30+AZ31</f>
        <v>#REF!</v>
      </c>
      <c r="BA18" s="165" t="e">
        <f>BA19+BA20+BA21+BA22+BA23+BA24+BA25+BA26+#REF!+BA27+BA28+BA30+BA31</f>
        <v>#REF!</v>
      </c>
      <c r="BB18" s="165" t="e">
        <f>BB19+BB20+BB21+BB22+BB23+BB24+BB25+BB26+#REF!+BB27+BB28+BB30+BB31</f>
        <v>#REF!</v>
      </c>
      <c r="BC18" s="165" t="e">
        <f>BC19+BC20+BC21+BC22+BC23+BC24+BC25+BC26+#REF!+BC27+BC28+BC30+BC31</f>
        <v>#REF!</v>
      </c>
      <c r="BD18" s="167" t="e">
        <f>BD19+BD20+BD21+BD22+BD23+BD24+BD25+BD26+#REF!+BD27+BD28+BD30+BD31</f>
        <v>#REF!</v>
      </c>
      <c r="BE18" s="166" t="e">
        <f>BE19+BE20+BE21+BE22+BE23+BE24+BE25+BE26+#REF!+BE27+BE28+BE30+BE31</f>
        <v>#REF!</v>
      </c>
      <c r="BF18" s="165" t="e">
        <f>BF19+BF20+BF21+BF22+BF23+BF24+BF25+BF26+#REF!+BF27+BF28+BF30+BF31</f>
        <v>#REF!</v>
      </c>
      <c r="BG18" s="165" t="e">
        <f>BG19+BG20+BG21+BG22+BG23+BG24+BG25+BG26+#REF!+BG27+BG28+BG30+BG31</f>
        <v>#REF!</v>
      </c>
      <c r="BH18" s="165" t="e">
        <f>BH19+BH20+BH21+BH22+BH23+BH24+BH25+BH26+#REF!+BH27+BH28+BH30+BH31</f>
        <v>#REF!</v>
      </c>
      <c r="BI18" s="165" t="e">
        <f>BI19+BI20+BI21+BI22+BI23+BI24+BI25+BI26+#REF!+BI27+BI28+BI30+BI31</f>
        <v>#REF!</v>
      </c>
      <c r="BJ18" s="165" t="e">
        <f>BJ19+BJ20+BJ21+BJ22+BJ23+BJ24+BJ25+BJ26+#REF!+BJ27+BJ28+BJ30+BJ31</f>
        <v>#REF!</v>
      </c>
      <c r="BK18" s="165" t="e">
        <f>BK19+BK20+BK21+BK22+BK23+BK24+BK25+BK26+#REF!+BK27+BK28+BK30+BK31</f>
        <v>#REF!</v>
      </c>
      <c r="BL18" s="165" t="e">
        <f>BL19+BL20+BL21+BL22+BL23+BL24+BL25+BL26+#REF!+BL27+BL28+BL30+BL31</f>
        <v>#REF!</v>
      </c>
      <c r="BM18" s="165" t="e">
        <f>BM19+BM20+BM21+BM22+BM23+BM24+BM25+BM26+#REF!+BM27+BM28+BM30+BM31</f>
        <v>#REF!</v>
      </c>
      <c r="BN18" s="165" t="e">
        <f>BN19+BN20+BN21+BN22+BN23+BN24+BN25+BN26+#REF!+BN27+BN28+BN30+BN31</f>
        <v>#REF!</v>
      </c>
      <c r="BO18" s="165"/>
      <c r="BP18" s="165" t="e">
        <f>BP19+BP20+BP21+BP22+BP23+BP24+BP25+BP26+#REF!+BP27+BP28+BP30+BP31</f>
        <v>#REF!</v>
      </c>
      <c r="BQ18" s="165" t="e">
        <f>BQ19+BQ20+BQ21+BQ22+BQ23+BQ24+BQ25+BQ26+#REF!+BQ27+BQ28+BQ30+BQ31</f>
        <v>#REF!</v>
      </c>
      <c r="BR18" s="165" t="e">
        <f>BR19+BR20+BR21+BR22+BR23+BR24+BR25+BR26+#REF!+BR27+BR28+BR30+BR31</f>
        <v>#REF!</v>
      </c>
      <c r="BS18" s="165" t="e">
        <f>BS19+BS20+BS21+BS22+BS23+BS24+BS25+BS26+#REF!+BS27+BS28+BS30+BS31</f>
        <v>#REF!</v>
      </c>
      <c r="BT18" s="165" t="e">
        <f>BT19+BT20+BT21+BT22+BT23+BT24+BT25+BT26+#REF!+BT27+BT28+BT30+BT31</f>
        <v>#REF!</v>
      </c>
      <c r="BU18" s="165" t="e">
        <f>BU19+BU20+BU21+BU22+BU23+BU24+BU25+BU26+#REF!+BU27+BU28+BU30+BU31</f>
        <v>#REF!</v>
      </c>
      <c r="BV18" s="167" t="e">
        <f>BV19+BV20+BV21+BV22+BV23+BV24+BV25+BV26+#REF!+BV27+BV28+BV30+BV31</f>
        <v>#REF!</v>
      </c>
      <c r="BW18" s="330">
        <f t="shared" ref="BW18:CM18" si="49">SUM(BW19:BW31)</f>
        <v>1401510.7</v>
      </c>
      <c r="BX18" s="331">
        <f t="shared" si="49"/>
        <v>1268757.0999999999</v>
      </c>
      <c r="BY18" s="331">
        <f t="shared" si="49"/>
        <v>0</v>
      </c>
      <c r="BZ18" s="331">
        <f t="shared" si="49"/>
        <v>0</v>
      </c>
      <c r="CA18" s="331">
        <f t="shared" si="49"/>
        <v>125753.59999999999</v>
      </c>
      <c r="CB18" s="331">
        <f t="shared" si="49"/>
        <v>7000</v>
      </c>
      <c r="CC18" s="331">
        <f t="shared" si="49"/>
        <v>0</v>
      </c>
      <c r="CD18" s="331">
        <f t="shared" si="49"/>
        <v>0</v>
      </c>
      <c r="CE18" s="331">
        <f t="shared" si="49"/>
        <v>0</v>
      </c>
      <c r="CF18" s="331">
        <f t="shared" si="49"/>
        <v>0</v>
      </c>
      <c r="CG18" s="331">
        <f t="shared" si="49"/>
        <v>0</v>
      </c>
      <c r="CH18" s="331">
        <f t="shared" si="49"/>
        <v>0</v>
      </c>
      <c r="CI18" s="331">
        <f t="shared" si="49"/>
        <v>0</v>
      </c>
      <c r="CJ18" s="331">
        <f t="shared" si="49"/>
        <v>0</v>
      </c>
      <c r="CK18" s="331">
        <f t="shared" si="49"/>
        <v>0</v>
      </c>
      <c r="CL18" s="331">
        <f t="shared" si="49"/>
        <v>0</v>
      </c>
      <c r="CM18" s="331">
        <f t="shared" si="49"/>
        <v>0</v>
      </c>
      <c r="CN18" s="342">
        <f t="shared" ref="CN18:DD18" si="50">SUM(CN19:CN31)</f>
        <v>1401510.7</v>
      </c>
      <c r="CO18" s="343">
        <f t="shared" si="50"/>
        <v>1268757.0999999999</v>
      </c>
      <c r="CP18" s="343">
        <f t="shared" si="50"/>
        <v>0</v>
      </c>
      <c r="CQ18" s="343">
        <f t="shared" si="50"/>
        <v>0</v>
      </c>
      <c r="CR18" s="343">
        <f t="shared" si="50"/>
        <v>125753.59999999999</v>
      </c>
      <c r="CS18" s="343">
        <f t="shared" si="50"/>
        <v>7000</v>
      </c>
      <c r="CT18" s="343">
        <f t="shared" si="50"/>
        <v>0</v>
      </c>
      <c r="CU18" s="343">
        <f t="shared" si="50"/>
        <v>0</v>
      </c>
      <c r="CV18" s="343">
        <f t="shared" si="50"/>
        <v>0</v>
      </c>
      <c r="CW18" s="343">
        <f t="shared" si="50"/>
        <v>0</v>
      </c>
      <c r="CX18" s="343">
        <f t="shared" si="50"/>
        <v>0</v>
      </c>
      <c r="CY18" s="343">
        <f t="shared" si="50"/>
        <v>0</v>
      </c>
      <c r="CZ18" s="343">
        <f t="shared" si="50"/>
        <v>0</v>
      </c>
      <c r="DA18" s="343">
        <f t="shared" si="50"/>
        <v>0</v>
      </c>
      <c r="DB18" s="343">
        <f t="shared" si="50"/>
        <v>0</v>
      </c>
      <c r="DC18" s="343">
        <f t="shared" si="50"/>
        <v>0</v>
      </c>
      <c r="DD18" s="348">
        <f t="shared" si="50"/>
        <v>0</v>
      </c>
      <c r="DE18" s="336">
        <f t="shared" si="46"/>
        <v>1401510.7</v>
      </c>
      <c r="DF18" s="337">
        <f t="shared" ref="DF18:DU18" si="51">SUM(DF19:DF31)</f>
        <v>1268757.0999999999</v>
      </c>
      <c r="DG18" s="337">
        <f t="shared" si="51"/>
        <v>0</v>
      </c>
      <c r="DH18" s="337">
        <f t="shared" si="51"/>
        <v>0</v>
      </c>
      <c r="DI18" s="337">
        <f t="shared" si="51"/>
        <v>125753.59999999999</v>
      </c>
      <c r="DJ18" s="337">
        <f t="shared" si="51"/>
        <v>7000</v>
      </c>
      <c r="DK18" s="337">
        <f t="shared" si="51"/>
        <v>0</v>
      </c>
      <c r="DL18" s="337">
        <f t="shared" si="51"/>
        <v>0</v>
      </c>
      <c r="DM18" s="337">
        <f t="shared" si="51"/>
        <v>0</v>
      </c>
      <c r="DN18" s="337">
        <f t="shared" si="51"/>
        <v>0</v>
      </c>
      <c r="DO18" s="337">
        <f t="shared" si="51"/>
        <v>0</v>
      </c>
      <c r="DP18" s="337">
        <f t="shared" si="51"/>
        <v>0</v>
      </c>
      <c r="DQ18" s="337">
        <f t="shared" si="51"/>
        <v>0</v>
      </c>
      <c r="DR18" s="337">
        <f t="shared" si="51"/>
        <v>0</v>
      </c>
      <c r="DS18" s="337">
        <f t="shared" si="51"/>
        <v>0</v>
      </c>
      <c r="DT18" s="337">
        <f t="shared" si="51"/>
        <v>0</v>
      </c>
      <c r="DU18" s="338">
        <f t="shared" si="51"/>
        <v>0</v>
      </c>
    </row>
    <row r="19" spans="1:125" s="7" customFormat="1" ht="75" customHeight="1">
      <c r="A19" s="82"/>
      <c r="B19" s="102">
        <v>11001</v>
      </c>
      <c r="C19" s="70" t="s">
        <v>105</v>
      </c>
      <c r="D19" s="168">
        <f>SUM(E19:U19)</f>
        <v>143121.74</v>
      </c>
      <c r="E19" s="174">
        <v>0</v>
      </c>
      <c r="F19" s="177"/>
      <c r="G19" s="177"/>
      <c r="H19" s="177"/>
      <c r="I19" s="168">
        <f>AMPOP!H24</f>
        <v>143121.74</v>
      </c>
      <c r="J19" s="168"/>
      <c r="K19" s="177"/>
      <c r="L19" s="177"/>
      <c r="M19" s="177"/>
      <c r="N19" s="177"/>
      <c r="O19" s="178"/>
      <c r="P19" s="178"/>
      <c r="Q19" s="178"/>
      <c r="R19" s="178"/>
      <c r="S19" s="178"/>
      <c r="T19" s="178"/>
      <c r="U19" s="179"/>
      <c r="V19" s="172">
        <f t="shared" ref="V19:V27" si="52">SUM(W19:AL19)</f>
        <v>0</v>
      </c>
      <c r="W19" s="180"/>
      <c r="X19" s="181"/>
      <c r="Y19" s="181"/>
      <c r="Z19" s="174">
        <f>AMPOP!I24</f>
        <v>0</v>
      </c>
      <c r="AA19" s="181"/>
      <c r="AB19" s="181"/>
      <c r="AC19" s="181"/>
      <c r="AD19" s="181"/>
      <c r="AE19" s="181"/>
      <c r="AF19" s="178"/>
      <c r="AG19" s="178"/>
      <c r="AH19" s="178"/>
      <c r="AI19" s="178"/>
      <c r="AJ19" s="178"/>
      <c r="AK19" s="178"/>
      <c r="AL19" s="182"/>
      <c r="AM19" s="172">
        <f t="shared" ref="AM19:AM31" si="53">SUM(AN19:BD19)</f>
        <v>0</v>
      </c>
      <c r="AN19" s="180"/>
      <c r="AO19" s="177"/>
      <c r="AP19" s="177"/>
      <c r="AQ19" s="180">
        <f>AMPOP!K24</f>
        <v>0</v>
      </c>
      <c r="AR19" s="177"/>
      <c r="AS19" s="177"/>
      <c r="AT19" s="177"/>
      <c r="AU19" s="177"/>
      <c r="AV19" s="177"/>
      <c r="AW19" s="177"/>
      <c r="AX19" s="178"/>
      <c r="AY19" s="178"/>
      <c r="AZ19" s="178"/>
      <c r="BA19" s="178"/>
      <c r="BB19" s="178"/>
      <c r="BC19" s="178"/>
      <c r="BD19" s="182"/>
      <c r="BE19" s="172">
        <f t="shared" ref="BE19:BE31" si="54">SUM(BF19:BV19)</f>
        <v>0</v>
      </c>
      <c r="BF19" s="180"/>
      <c r="BG19" s="177"/>
      <c r="BH19" s="177"/>
      <c r="BI19" s="180">
        <f>AMPOP!X24</f>
        <v>0</v>
      </c>
      <c r="BJ19" s="177"/>
      <c r="BK19" s="177"/>
      <c r="BL19" s="177"/>
      <c r="BM19" s="177"/>
      <c r="BN19" s="177"/>
      <c r="BO19" s="177"/>
      <c r="BP19" s="178"/>
      <c r="BQ19" s="178"/>
      <c r="BR19" s="178"/>
      <c r="BS19" s="178"/>
      <c r="BT19" s="178"/>
      <c r="BU19" s="178"/>
      <c r="BV19" s="182"/>
      <c r="BW19" s="172">
        <f t="shared" ref="BW19:BW28" si="55">SUM(BX19:CM19)</f>
        <v>0</v>
      </c>
      <c r="BX19" s="180"/>
      <c r="BY19" s="181"/>
      <c r="BZ19" s="181"/>
      <c r="CA19" s="174">
        <f>AMPOP!J24</f>
        <v>0</v>
      </c>
      <c r="CB19" s="181"/>
      <c r="CC19" s="181"/>
      <c r="CD19" s="181"/>
      <c r="CE19" s="181"/>
      <c r="CF19" s="181"/>
      <c r="CG19" s="178"/>
      <c r="CH19" s="178"/>
      <c r="CI19" s="178"/>
      <c r="CJ19" s="178"/>
      <c r="CK19" s="178"/>
      <c r="CL19" s="178"/>
      <c r="CM19" s="182"/>
      <c r="CN19" s="172">
        <f t="shared" ref="CN19:CN28" si="56">SUM(CO19:DD19)</f>
        <v>0</v>
      </c>
      <c r="CO19" s="180"/>
      <c r="CP19" s="181"/>
      <c r="CQ19" s="181"/>
      <c r="CR19" s="174">
        <f>AMPOP!K24</f>
        <v>0</v>
      </c>
      <c r="CS19" s="181"/>
      <c r="CT19" s="181"/>
      <c r="CU19" s="181"/>
      <c r="CV19" s="181"/>
      <c r="CW19" s="181"/>
      <c r="CX19" s="178"/>
      <c r="CY19" s="178"/>
      <c r="CZ19" s="178"/>
      <c r="DA19" s="178"/>
      <c r="DB19" s="178"/>
      <c r="DC19" s="178"/>
      <c r="DD19" s="179"/>
      <c r="DE19" s="172">
        <f t="shared" ref="DE19:DE28" si="57">SUM(DF19:DU19)</f>
        <v>0</v>
      </c>
      <c r="DF19" s="180"/>
      <c r="DG19" s="181"/>
      <c r="DH19" s="181"/>
      <c r="DI19" s="174">
        <f>AMPOP!L24</f>
        <v>0</v>
      </c>
      <c r="DJ19" s="181"/>
      <c r="DK19" s="181"/>
      <c r="DL19" s="181"/>
      <c r="DM19" s="181"/>
      <c r="DN19" s="181"/>
      <c r="DO19" s="178"/>
      <c r="DP19" s="178"/>
      <c r="DQ19" s="178"/>
      <c r="DR19" s="178"/>
      <c r="DS19" s="178"/>
      <c r="DT19" s="178"/>
      <c r="DU19" s="182"/>
    </row>
    <row r="20" spans="1:125" s="7" customFormat="1" ht="20.25" customHeight="1">
      <c r="A20" s="83"/>
      <c r="B20" s="102">
        <v>11002</v>
      </c>
      <c r="C20" s="70" t="s">
        <v>106</v>
      </c>
      <c r="D20" s="168">
        <f>SUM(E20:U20)</f>
        <v>0</v>
      </c>
      <c r="E20" s="177"/>
      <c r="F20" s="177"/>
      <c r="G20" s="177"/>
      <c r="H20" s="177"/>
      <c r="I20" s="168">
        <f>AMPOP!H25</f>
        <v>0</v>
      </c>
      <c r="J20" s="168"/>
      <c r="K20" s="177"/>
      <c r="L20" s="177"/>
      <c r="M20" s="177"/>
      <c r="N20" s="177"/>
      <c r="O20" s="178"/>
      <c r="P20" s="178"/>
      <c r="Q20" s="178"/>
      <c r="R20" s="178"/>
      <c r="S20" s="178"/>
      <c r="T20" s="178"/>
      <c r="U20" s="179"/>
      <c r="V20" s="172">
        <f t="shared" si="52"/>
        <v>118163.23000000001</v>
      </c>
      <c r="W20" s="180"/>
      <c r="X20" s="181"/>
      <c r="Y20" s="181"/>
      <c r="Z20" s="174">
        <f>AMPOP!I25</f>
        <v>118163.23000000001</v>
      </c>
      <c r="AA20" s="181"/>
      <c r="AB20" s="181"/>
      <c r="AC20" s="181"/>
      <c r="AD20" s="181"/>
      <c r="AE20" s="181"/>
      <c r="AF20" s="178"/>
      <c r="AG20" s="178"/>
      <c r="AH20" s="178"/>
      <c r="AI20" s="178"/>
      <c r="AJ20" s="178"/>
      <c r="AK20" s="178"/>
      <c r="AL20" s="182"/>
      <c r="AM20" s="172">
        <f t="shared" si="53"/>
        <v>118163.2</v>
      </c>
      <c r="AN20" s="180"/>
      <c r="AO20" s="177"/>
      <c r="AP20" s="177"/>
      <c r="AQ20" s="180">
        <f>AMPOP!K25</f>
        <v>118163.2</v>
      </c>
      <c r="AR20" s="177"/>
      <c r="AS20" s="177"/>
      <c r="AT20" s="177"/>
      <c r="AU20" s="177"/>
      <c r="AV20" s="177"/>
      <c r="AW20" s="177"/>
      <c r="AX20" s="178"/>
      <c r="AY20" s="178"/>
      <c r="AZ20" s="178"/>
      <c r="BA20" s="178"/>
      <c r="BB20" s="178"/>
      <c r="BC20" s="178"/>
      <c r="BD20" s="182"/>
      <c r="BE20" s="172">
        <f t="shared" si="54"/>
        <v>118163.2</v>
      </c>
      <c r="BF20" s="180"/>
      <c r="BG20" s="177"/>
      <c r="BH20" s="177"/>
      <c r="BI20" s="180">
        <f>AMPOP!L25</f>
        <v>118163.2</v>
      </c>
      <c r="BJ20" s="177"/>
      <c r="BK20" s="177"/>
      <c r="BL20" s="177"/>
      <c r="BM20" s="177"/>
      <c r="BN20" s="177"/>
      <c r="BO20" s="177"/>
      <c r="BP20" s="178"/>
      <c r="BQ20" s="178"/>
      <c r="BR20" s="178"/>
      <c r="BS20" s="178"/>
      <c r="BT20" s="178"/>
      <c r="BU20" s="178"/>
      <c r="BV20" s="182"/>
      <c r="BW20" s="172">
        <f t="shared" si="55"/>
        <v>118163.2</v>
      </c>
      <c r="BX20" s="180"/>
      <c r="BY20" s="181"/>
      <c r="BZ20" s="181"/>
      <c r="CA20" s="174">
        <f>AMPOP!J25</f>
        <v>118163.2</v>
      </c>
      <c r="CB20" s="181"/>
      <c r="CC20" s="181"/>
      <c r="CD20" s="181"/>
      <c r="CE20" s="181"/>
      <c r="CF20" s="181"/>
      <c r="CG20" s="178"/>
      <c r="CH20" s="178"/>
      <c r="CI20" s="178"/>
      <c r="CJ20" s="178"/>
      <c r="CK20" s="178"/>
      <c r="CL20" s="178"/>
      <c r="CM20" s="182"/>
      <c r="CN20" s="172">
        <f t="shared" si="56"/>
        <v>118163.2</v>
      </c>
      <c r="CO20" s="180"/>
      <c r="CP20" s="181"/>
      <c r="CQ20" s="181"/>
      <c r="CR20" s="174">
        <f>AMPOP!K25</f>
        <v>118163.2</v>
      </c>
      <c r="CS20" s="181"/>
      <c r="CT20" s="181"/>
      <c r="CU20" s="181"/>
      <c r="CV20" s="181"/>
      <c r="CW20" s="181"/>
      <c r="CX20" s="178"/>
      <c r="CY20" s="178"/>
      <c r="CZ20" s="178"/>
      <c r="DA20" s="178"/>
      <c r="DB20" s="178"/>
      <c r="DC20" s="178"/>
      <c r="DD20" s="179"/>
      <c r="DE20" s="172">
        <f t="shared" si="57"/>
        <v>118163.2</v>
      </c>
      <c r="DF20" s="180"/>
      <c r="DG20" s="181"/>
      <c r="DH20" s="181"/>
      <c r="DI20" s="174">
        <f>AMPOP!L25</f>
        <v>118163.2</v>
      </c>
      <c r="DJ20" s="181"/>
      <c r="DK20" s="181"/>
      <c r="DL20" s="181"/>
      <c r="DM20" s="181"/>
      <c r="DN20" s="181"/>
      <c r="DO20" s="178"/>
      <c r="DP20" s="178"/>
      <c r="DQ20" s="178"/>
      <c r="DR20" s="178"/>
      <c r="DS20" s="178"/>
      <c r="DT20" s="178"/>
      <c r="DU20" s="182"/>
    </row>
    <row r="21" spans="1:125" s="7" customFormat="1" ht="31.5" customHeight="1">
      <c r="A21" s="83"/>
      <c r="B21" s="102">
        <v>11003</v>
      </c>
      <c r="C21" s="70" t="s">
        <v>107</v>
      </c>
      <c r="D21" s="168">
        <f t="shared" ref="D21:D22" si="58">SUM(E21:U21)</f>
        <v>7590</v>
      </c>
      <c r="E21" s="177"/>
      <c r="F21" s="177"/>
      <c r="G21" s="177"/>
      <c r="H21" s="177"/>
      <c r="I21" s="168">
        <f>AMPOP!H26</f>
        <v>7590</v>
      </c>
      <c r="J21" s="168"/>
      <c r="K21" s="177"/>
      <c r="L21" s="177"/>
      <c r="M21" s="177"/>
      <c r="N21" s="177"/>
      <c r="O21" s="178"/>
      <c r="P21" s="178"/>
      <c r="Q21" s="178"/>
      <c r="R21" s="178"/>
      <c r="S21" s="178"/>
      <c r="T21" s="178"/>
      <c r="U21" s="179"/>
      <c r="V21" s="172">
        <f t="shared" si="52"/>
        <v>7590.4</v>
      </c>
      <c r="W21" s="180"/>
      <c r="X21" s="181"/>
      <c r="Y21" s="181"/>
      <c r="Z21" s="174">
        <f>AMPOP!I26</f>
        <v>7590.4</v>
      </c>
      <c r="AA21" s="181"/>
      <c r="AB21" s="181"/>
      <c r="AC21" s="181"/>
      <c r="AD21" s="181"/>
      <c r="AE21" s="181"/>
      <c r="AF21" s="178"/>
      <c r="AG21" s="178"/>
      <c r="AH21" s="178"/>
      <c r="AI21" s="178"/>
      <c r="AJ21" s="178"/>
      <c r="AK21" s="178"/>
      <c r="AL21" s="182"/>
      <c r="AM21" s="172">
        <f t="shared" si="53"/>
        <v>7590.4</v>
      </c>
      <c r="AN21" s="180"/>
      <c r="AO21" s="177"/>
      <c r="AP21" s="177"/>
      <c r="AQ21" s="180">
        <f>AMPOP!K26</f>
        <v>7590.4</v>
      </c>
      <c r="AR21" s="177"/>
      <c r="AS21" s="177"/>
      <c r="AT21" s="177"/>
      <c r="AU21" s="177"/>
      <c r="AV21" s="177"/>
      <c r="AW21" s="177"/>
      <c r="AX21" s="178"/>
      <c r="AY21" s="178"/>
      <c r="AZ21" s="178"/>
      <c r="BA21" s="178"/>
      <c r="BB21" s="178"/>
      <c r="BC21" s="178"/>
      <c r="BD21" s="182"/>
      <c r="BE21" s="172">
        <f t="shared" si="54"/>
        <v>7590.4</v>
      </c>
      <c r="BF21" s="180"/>
      <c r="BG21" s="177"/>
      <c r="BH21" s="177"/>
      <c r="BI21" s="180">
        <f>AMPOP!L26</f>
        <v>7590.4</v>
      </c>
      <c r="BJ21" s="177"/>
      <c r="BK21" s="177"/>
      <c r="BL21" s="177"/>
      <c r="BM21" s="177"/>
      <c r="BN21" s="177"/>
      <c r="BO21" s="177"/>
      <c r="BP21" s="178"/>
      <c r="BQ21" s="178"/>
      <c r="BR21" s="178"/>
      <c r="BS21" s="178"/>
      <c r="BT21" s="178"/>
      <c r="BU21" s="178"/>
      <c r="BV21" s="182"/>
      <c r="BW21" s="172">
        <f t="shared" si="55"/>
        <v>7590.4</v>
      </c>
      <c r="BX21" s="180"/>
      <c r="BY21" s="181"/>
      <c r="BZ21" s="181"/>
      <c r="CA21" s="174">
        <f>AMPOP!J26</f>
        <v>7590.4</v>
      </c>
      <c r="CB21" s="181"/>
      <c r="CC21" s="181"/>
      <c r="CD21" s="181"/>
      <c r="CE21" s="181"/>
      <c r="CF21" s="181"/>
      <c r="CG21" s="178"/>
      <c r="CH21" s="178"/>
      <c r="CI21" s="178"/>
      <c r="CJ21" s="178"/>
      <c r="CK21" s="178"/>
      <c r="CL21" s="178"/>
      <c r="CM21" s="182"/>
      <c r="CN21" s="172">
        <f t="shared" si="56"/>
        <v>7590.4</v>
      </c>
      <c r="CO21" s="180"/>
      <c r="CP21" s="181"/>
      <c r="CQ21" s="181"/>
      <c r="CR21" s="174">
        <f>AMPOP!K26</f>
        <v>7590.4</v>
      </c>
      <c r="CS21" s="181"/>
      <c r="CT21" s="181"/>
      <c r="CU21" s="181"/>
      <c r="CV21" s="181"/>
      <c r="CW21" s="181"/>
      <c r="CX21" s="178"/>
      <c r="CY21" s="178"/>
      <c r="CZ21" s="178"/>
      <c r="DA21" s="178"/>
      <c r="DB21" s="178"/>
      <c r="DC21" s="178"/>
      <c r="DD21" s="179"/>
      <c r="DE21" s="172">
        <f t="shared" si="57"/>
        <v>7590.4</v>
      </c>
      <c r="DF21" s="180"/>
      <c r="DG21" s="181"/>
      <c r="DH21" s="181"/>
      <c r="DI21" s="174">
        <f>AMPOP!L26</f>
        <v>7590.4</v>
      </c>
      <c r="DJ21" s="181"/>
      <c r="DK21" s="181"/>
      <c r="DL21" s="181"/>
      <c r="DM21" s="181"/>
      <c r="DN21" s="181"/>
      <c r="DO21" s="178"/>
      <c r="DP21" s="178"/>
      <c r="DQ21" s="178"/>
      <c r="DR21" s="178"/>
      <c r="DS21" s="178"/>
      <c r="DT21" s="178"/>
      <c r="DU21" s="182"/>
    </row>
    <row r="22" spans="1:125" s="7" customFormat="1" ht="47.25" customHeight="1">
      <c r="A22" s="83"/>
      <c r="B22" s="102">
        <v>11004</v>
      </c>
      <c r="C22" s="68" t="s">
        <v>108</v>
      </c>
      <c r="D22" s="168">
        <f t="shared" si="58"/>
        <v>321653.19</v>
      </c>
      <c r="E22" s="168">
        <f>AMPOP!H27</f>
        <v>321653.19</v>
      </c>
      <c r="F22" s="177"/>
      <c r="G22" s="177"/>
      <c r="H22" s="177"/>
      <c r="I22" s="168"/>
      <c r="J22" s="168"/>
      <c r="K22" s="177"/>
      <c r="L22" s="177"/>
      <c r="M22" s="177"/>
      <c r="N22" s="177"/>
      <c r="O22" s="178"/>
      <c r="P22" s="178"/>
      <c r="Q22" s="178"/>
      <c r="R22" s="178"/>
      <c r="S22" s="178"/>
      <c r="T22" s="178"/>
      <c r="U22" s="179"/>
      <c r="V22" s="172">
        <f t="shared" si="52"/>
        <v>431979.37334400002</v>
      </c>
      <c r="W22" s="180">
        <f>AMPOP!I27</f>
        <v>431979.37334400002</v>
      </c>
      <c r="X22" s="181"/>
      <c r="Y22" s="181"/>
      <c r="Z22" s="181"/>
      <c r="AA22" s="181"/>
      <c r="AB22" s="181"/>
      <c r="AC22" s="181"/>
      <c r="AD22" s="181"/>
      <c r="AE22" s="181"/>
      <c r="AF22" s="178"/>
      <c r="AG22" s="178"/>
      <c r="AH22" s="178"/>
      <c r="AI22" s="178"/>
      <c r="AJ22" s="178"/>
      <c r="AK22" s="178"/>
      <c r="AL22" s="182"/>
      <c r="AM22" s="172">
        <f t="shared" si="53"/>
        <v>514979.4</v>
      </c>
      <c r="AN22" s="180">
        <f>AMPOP!K27</f>
        <v>514979.4</v>
      </c>
      <c r="AO22" s="177"/>
      <c r="AP22" s="177"/>
      <c r="AQ22" s="180"/>
      <c r="AR22" s="177"/>
      <c r="AS22" s="177"/>
      <c r="AT22" s="177"/>
      <c r="AU22" s="177"/>
      <c r="AV22" s="177"/>
      <c r="AW22" s="177"/>
      <c r="AX22" s="178"/>
      <c r="AY22" s="178"/>
      <c r="AZ22" s="178"/>
      <c r="BA22" s="178"/>
      <c r="BB22" s="178"/>
      <c r="BC22" s="178"/>
      <c r="BD22" s="182"/>
      <c r="BE22" s="172">
        <f t="shared" si="54"/>
        <v>514979.4</v>
      </c>
      <c r="BF22" s="180">
        <f>AMPOP!L27</f>
        <v>514979.4</v>
      </c>
      <c r="BG22" s="177"/>
      <c r="BH22" s="177"/>
      <c r="BI22" s="180"/>
      <c r="BJ22" s="177"/>
      <c r="BK22" s="177"/>
      <c r="BL22" s="177"/>
      <c r="BM22" s="177"/>
      <c r="BN22" s="177"/>
      <c r="BO22" s="177"/>
      <c r="BP22" s="178"/>
      <c r="BQ22" s="178"/>
      <c r="BR22" s="178"/>
      <c r="BS22" s="178"/>
      <c r="BT22" s="178"/>
      <c r="BU22" s="178"/>
      <c r="BV22" s="182"/>
      <c r="BW22" s="172">
        <f t="shared" si="55"/>
        <v>514979.4</v>
      </c>
      <c r="BX22" s="180">
        <f>AMPOP!J27</f>
        <v>514979.4</v>
      </c>
      <c r="BY22" s="181"/>
      <c r="BZ22" s="181"/>
      <c r="CA22" s="181"/>
      <c r="CB22" s="181"/>
      <c r="CC22" s="181"/>
      <c r="CD22" s="181"/>
      <c r="CE22" s="181"/>
      <c r="CF22" s="181"/>
      <c r="CG22" s="178"/>
      <c r="CH22" s="178"/>
      <c r="CI22" s="178"/>
      <c r="CJ22" s="178"/>
      <c r="CK22" s="178"/>
      <c r="CL22" s="178"/>
      <c r="CM22" s="182"/>
      <c r="CN22" s="172">
        <f t="shared" si="56"/>
        <v>514979.4</v>
      </c>
      <c r="CO22" s="180">
        <f>AMPOP!K27</f>
        <v>514979.4</v>
      </c>
      <c r="CP22" s="181"/>
      <c r="CQ22" s="181"/>
      <c r="CR22" s="181"/>
      <c r="CS22" s="181"/>
      <c r="CT22" s="181"/>
      <c r="CU22" s="181"/>
      <c r="CV22" s="181"/>
      <c r="CW22" s="181"/>
      <c r="CX22" s="178"/>
      <c r="CY22" s="178"/>
      <c r="CZ22" s="178"/>
      <c r="DA22" s="178"/>
      <c r="DB22" s="178"/>
      <c r="DC22" s="178"/>
      <c r="DD22" s="179"/>
      <c r="DE22" s="172">
        <f t="shared" si="57"/>
        <v>514979.4</v>
      </c>
      <c r="DF22" s="180">
        <f>AMPOP!L27</f>
        <v>514979.4</v>
      </c>
      <c r="DG22" s="181"/>
      <c r="DH22" s="181"/>
      <c r="DI22" s="181"/>
      <c r="DJ22" s="181"/>
      <c r="DK22" s="181"/>
      <c r="DL22" s="181"/>
      <c r="DM22" s="181"/>
      <c r="DN22" s="181"/>
      <c r="DO22" s="178"/>
      <c r="DP22" s="178"/>
      <c r="DQ22" s="178"/>
      <c r="DR22" s="178"/>
      <c r="DS22" s="178"/>
      <c r="DT22" s="178"/>
      <c r="DU22" s="182"/>
    </row>
    <row r="23" spans="1:125" s="15" customFormat="1" ht="43.5" customHeight="1">
      <c r="A23" s="83"/>
      <c r="B23" s="102">
        <v>11005</v>
      </c>
      <c r="C23" s="70" t="s">
        <v>109</v>
      </c>
      <c r="D23" s="168">
        <f>SUM(E23:U23)</f>
        <v>159554.4</v>
      </c>
      <c r="E23" s="168">
        <f>AMPOP!H28</f>
        <v>159554.4</v>
      </c>
      <c r="F23" s="170"/>
      <c r="G23" s="170"/>
      <c r="H23" s="170"/>
      <c r="I23" s="168"/>
      <c r="J23" s="168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1"/>
      <c r="V23" s="172">
        <f t="shared" si="52"/>
        <v>164366.29999999999</v>
      </c>
      <c r="W23" s="180">
        <f>AMPOP!I28</f>
        <v>164366.29999999999</v>
      </c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3"/>
      <c r="AM23" s="172">
        <f t="shared" si="53"/>
        <v>190680.6</v>
      </c>
      <c r="AN23" s="180">
        <f>AMPOP!K28</f>
        <v>190680.6</v>
      </c>
      <c r="AO23" s="170"/>
      <c r="AP23" s="170"/>
      <c r="AQ23" s="18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3"/>
      <c r="BE23" s="172">
        <f t="shared" si="54"/>
        <v>190680.6</v>
      </c>
      <c r="BF23" s="180">
        <f>AMPOP!L28</f>
        <v>190680.6</v>
      </c>
      <c r="BG23" s="170"/>
      <c r="BH23" s="170"/>
      <c r="BI23" s="18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3"/>
      <c r="BW23" s="172">
        <f t="shared" si="55"/>
        <v>190680.6</v>
      </c>
      <c r="BX23" s="180">
        <f>AMPOP!J28</f>
        <v>190680.6</v>
      </c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3"/>
      <c r="CN23" s="172">
        <f t="shared" si="56"/>
        <v>190680.6</v>
      </c>
      <c r="CO23" s="180">
        <f>AMPOP!K28</f>
        <v>190680.6</v>
      </c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1"/>
      <c r="DE23" s="172">
        <f t="shared" si="57"/>
        <v>190680.6</v>
      </c>
      <c r="DF23" s="180">
        <f>AMPOP!L28</f>
        <v>190680.6</v>
      </c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3"/>
    </row>
    <row r="24" spans="1:125" ht="40.5" customHeight="1">
      <c r="A24" s="83"/>
      <c r="B24" s="102">
        <v>11006</v>
      </c>
      <c r="C24" s="70" t="s">
        <v>110</v>
      </c>
      <c r="D24" s="168">
        <f>SUM(E24:U24)</f>
        <v>169280.7</v>
      </c>
      <c r="E24" s="168">
        <f>AMPOP!H29</f>
        <v>169280.7</v>
      </c>
      <c r="F24" s="183"/>
      <c r="G24" s="183"/>
      <c r="H24" s="183"/>
      <c r="I24" s="168"/>
      <c r="J24" s="168"/>
      <c r="K24" s="183"/>
      <c r="L24" s="183"/>
      <c r="M24" s="183"/>
      <c r="N24" s="183"/>
      <c r="O24" s="184"/>
      <c r="P24" s="184"/>
      <c r="Q24" s="184"/>
      <c r="R24" s="184"/>
      <c r="S24" s="184"/>
      <c r="T24" s="184"/>
      <c r="U24" s="185"/>
      <c r="V24" s="172">
        <f t="shared" si="52"/>
        <v>185280.7</v>
      </c>
      <c r="W24" s="180">
        <f>AMPOP!I29</f>
        <v>185280.7</v>
      </c>
      <c r="X24" s="186"/>
      <c r="Y24" s="186"/>
      <c r="Z24" s="186"/>
      <c r="AA24" s="186"/>
      <c r="AB24" s="186"/>
      <c r="AC24" s="186"/>
      <c r="AD24" s="186"/>
      <c r="AE24" s="186"/>
      <c r="AF24" s="184"/>
      <c r="AG24" s="184"/>
      <c r="AH24" s="184"/>
      <c r="AI24" s="184"/>
      <c r="AJ24" s="184"/>
      <c r="AK24" s="184"/>
      <c r="AL24" s="187"/>
      <c r="AM24" s="172">
        <f t="shared" si="53"/>
        <v>185280.7</v>
      </c>
      <c r="AN24" s="180">
        <f>AMPOP!K29</f>
        <v>185280.7</v>
      </c>
      <c r="AO24" s="183"/>
      <c r="AP24" s="183"/>
      <c r="AQ24" s="180"/>
      <c r="AR24" s="183"/>
      <c r="AS24" s="183"/>
      <c r="AT24" s="183"/>
      <c r="AU24" s="183"/>
      <c r="AV24" s="183"/>
      <c r="AW24" s="183"/>
      <c r="AX24" s="184"/>
      <c r="AY24" s="184"/>
      <c r="AZ24" s="184"/>
      <c r="BA24" s="184"/>
      <c r="BB24" s="184"/>
      <c r="BC24" s="184"/>
      <c r="BD24" s="187"/>
      <c r="BE24" s="172">
        <f t="shared" si="54"/>
        <v>185280.7</v>
      </c>
      <c r="BF24" s="180">
        <f>AMPOP!L29</f>
        <v>185280.7</v>
      </c>
      <c r="BG24" s="183"/>
      <c r="BH24" s="183"/>
      <c r="BI24" s="180"/>
      <c r="BJ24" s="183"/>
      <c r="BK24" s="183"/>
      <c r="BL24" s="183"/>
      <c r="BM24" s="183"/>
      <c r="BN24" s="183"/>
      <c r="BO24" s="183"/>
      <c r="BP24" s="184"/>
      <c r="BQ24" s="184"/>
      <c r="BR24" s="184"/>
      <c r="BS24" s="184"/>
      <c r="BT24" s="184"/>
      <c r="BU24" s="184"/>
      <c r="BV24" s="187"/>
      <c r="BW24" s="172">
        <f t="shared" si="55"/>
        <v>185280.7</v>
      </c>
      <c r="BX24" s="180">
        <f>AMPOP!J29</f>
        <v>185280.7</v>
      </c>
      <c r="BY24" s="174"/>
      <c r="BZ24" s="174"/>
      <c r="CA24" s="174"/>
      <c r="CB24" s="174"/>
      <c r="CC24" s="174"/>
      <c r="CD24" s="174"/>
      <c r="CE24" s="174"/>
      <c r="CF24" s="174"/>
      <c r="CG24" s="178"/>
      <c r="CH24" s="178"/>
      <c r="CI24" s="178"/>
      <c r="CJ24" s="178"/>
      <c r="CK24" s="178"/>
      <c r="CL24" s="178"/>
      <c r="CM24" s="182"/>
      <c r="CN24" s="172">
        <f t="shared" si="56"/>
        <v>185280.7</v>
      </c>
      <c r="CO24" s="180">
        <f>AMPOP!K29</f>
        <v>185280.7</v>
      </c>
      <c r="CP24" s="186"/>
      <c r="CQ24" s="186"/>
      <c r="CR24" s="186"/>
      <c r="CS24" s="186"/>
      <c r="CT24" s="186"/>
      <c r="CU24" s="186"/>
      <c r="CV24" s="186"/>
      <c r="CW24" s="186"/>
      <c r="CX24" s="184"/>
      <c r="CY24" s="184"/>
      <c r="CZ24" s="184"/>
      <c r="DA24" s="184"/>
      <c r="DB24" s="184"/>
      <c r="DC24" s="184"/>
      <c r="DD24" s="185"/>
      <c r="DE24" s="172">
        <f t="shared" si="57"/>
        <v>185280.7</v>
      </c>
      <c r="DF24" s="180">
        <f>AMPOP!L29</f>
        <v>185280.7</v>
      </c>
      <c r="DG24" s="186"/>
      <c r="DH24" s="186"/>
      <c r="DI24" s="186"/>
      <c r="DJ24" s="186"/>
      <c r="DK24" s="186"/>
      <c r="DL24" s="186"/>
      <c r="DM24" s="186"/>
      <c r="DN24" s="186"/>
      <c r="DO24" s="184"/>
      <c r="DP24" s="184"/>
      <c r="DQ24" s="184"/>
      <c r="DR24" s="184"/>
      <c r="DS24" s="184"/>
      <c r="DT24" s="184"/>
      <c r="DU24" s="187"/>
    </row>
    <row r="25" spans="1:125">
      <c r="A25" s="83"/>
      <c r="B25" s="102">
        <v>11007</v>
      </c>
      <c r="C25" s="70" t="s">
        <v>111</v>
      </c>
      <c r="D25" s="168">
        <f>SUM(E25:U25)</f>
        <v>152887.29999999999</v>
      </c>
      <c r="E25" s="168">
        <f>AMPOP!H30</f>
        <v>152887.29999999999</v>
      </c>
      <c r="F25" s="183"/>
      <c r="G25" s="183"/>
      <c r="H25" s="183"/>
      <c r="I25" s="168"/>
      <c r="J25" s="168"/>
      <c r="K25" s="183"/>
      <c r="L25" s="183"/>
      <c r="M25" s="183"/>
      <c r="N25" s="183"/>
      <c r="O25" s="184"/>
      <c r="P25" s="184"/>
      <c r="Q25" s="184"/>
      <c r="R25" s="184"/>
      <c r="S25" s="184"/>
      <c r="T25" s="184"/>
      <c r="U25" s="185"/>
      <c r="V25" s="172">
        <f t="shared" si="52"/>
        <v>152887.29999999999</v>
      </c>
      <c r="W25" s="180">
        <f>AMPOP!I30</f>
        <v>152887.29999999999</v>
      </c>
      <c r="X25" s="186"/>
      <c r="Y25" s="186"/>
      <c r="Z25" s="186"/>
      <c r="AA25" s="186"/>
      <c r="AB25" s="186"/>
      <c r="AC25" s="186"/>
      <c r="AD25" s="186"/>
      <c r="AE25" s="186"/>
      <c r="AF25" s="184"/>
      <c r="AG25" s="184"/>
      <c r="AH25" s="184"/>
      <c r="AI25" s="184"/>
      <c r="AJ25" s="184"/>
      <c r="AK25" s="184"/>
      <c r="AL25" s="187"/>
      <c r="AM25" s="172">
        <f t="shared" si="53"/>
        <v>152887.29999999999</v>
      </c>
      <c r="AN25" s="180">
        <f>AMPOP!K30</f>
        <v>152887.29999999999</v>
      </c>
      <c r="AO25" s="183"/>
      <c r="AP25" s="183"/>
      <c r="AQ25" s="180"/>
      <c r="AR25" s="183"/>
      <c r="AS25" s="183"/>
      <c r="AT25" s="183"/>
      <c r="AU25" s="183"/>
      <c r="AV25" s="183"/>
      <c r="AW25" s="183"/>
      <c r="AX25" s="184"/>
      <c r="AY25" s="184"/>
      <c r="AZ25" s="184"/>
      <c r="BA25" s="184"/>
      <c r="BB25" s="184"/>
      <c r="BC25" s="184"/>
      <c r="BD25" s="187"/>
      <c r="BE25" s="172">
        <f t="shared" si="54"/>
        <v>152887.29999999999</v>
      </c>
      <c r="BF25" s="180">
        <f>AMPOP!L30</f>
        <v>152887.29999999999</v>
      </c>
      <c r="BG25" s="183"/>
      <c r="BH25" s="183"/>
      <c r="BI25" s="180"/>
      <c r="BJ25" s="183"/>
      <c r="BK25" s="183"/>
      <c r="BL25" s="183"/>
      <c r="BM25" s="183"/>
      <c r="BN25" s="183"/>
      <c r="BO25" s="183"/>
      <c r="BP25" s="184"/>
      <c r="BQ25" s="184"/>
      <c r="BR25" s="184"/>
      <c r="BS25" s="184"/>
      <c r="BT25" s="184"/>
      <c r="BU25" s="184"/>
      <c r="BV25" s="187"/>
      <c r="BW25" s="172">
        <f t="shared" si="55"/>
        <v>152887.29999999999</v>
      </c>
      <c r="BX25" s="180">
        <f>AMPOP!J30</f>
        <v>152887.29999999999</v>
      </c>
      <c r="BY25" s="174"/>
      <c r="BZ25" s="174"/>
      <c r="CA25" s="174"/>
      <c r="CB25" s="174"/>
      <c r="CC25" s="174"/>
      <c r="CD25" s="174"/>
      <c r="CE25" s="174"/>
      <c r="CF25" s="174"/>
      <c r="CG25" s="178"/>
      <c r="CH25" s="178"/>
      <c r="CI25" s="178"/>
      <c r="CJ25" s="178"/>
      <c r="CK25" s="178"/>
      <c r="CL25" s="178"/>
      <c r="CM25" s="182"/>
      <c r="CN25" s="172">
        <f t="shared" si="56"/>
        <v>152887.29999999999</v>
      </c>
      <c r="CO25" s="180">
        <f>AMPOP!K30</f>
        <v>152887.29999999999</v>
      </c>
      <c r="CP25" s="186"/>
      <c r="CQ25" s="186"/>
      <c r="CR25" s="186"/>
      <c r="CS25" s="186"/>
      <c r="CT25" s="186"/>
      <c r="CU25" s="186"/>
      <c r="CV25" s="186"/>
      <c r="CW25" s="186"/>
      <c r="CX25" s="184"/>
      <c r="CY25" s="184"/>
      <c r="CZ25" s="184"/>
      <c r="DA25" s="184"/>
      <c r="DB25" s="184"/>
      <c r="DC25" s="184"/>
      <c r="DD25" s="185"/>
      <c r="DE25" s="172">
        <f t="shared" si="57"/>
        <v>152887.29999999999</v>
      </c>
      <c r="DF25" s="180">
        <f>AMPOP!L30</f>
        <v>152887.29999999999</v>
      </c>
      <c r="DG25" s="186"/>
      <c r="DH25" s="186"/>
      <c r="DI25" s="186"/>
      <c r="DJ25" s="186"/>
      <c r="DK25" s="186"/>
      <c r="DL25" s="186"/>
      <c r="DM25" s="186"/>
      <c r="DN25" s="186"/>
      <c r="DO25" s="184"/>
      <c r="DP25" s="184"/>
      <c r="DQ25" s="184"/>
      <c r="DR25" s="184"/>
      <c r="DS25" s="184"/>
      <c r="DT25" s="184"/>
      <c r="DU25" s="187"/>
    </row>
    <row r="26" spans="1:125" s="3" customFormat="1">
      <c r="A26" s="84"/>
      <c r="B26" s="102">
        <v>11008</v>
      </c>
      <c r="C26" s="70" t="s">
        <v>128</v>
      </c>
      <c r="D26" s="168">
        <f t="shared" ref="D26:D40" si="59">SUM(E26:U26)</f>
        <v>55404.9</v>
      </c>
      <c r="E26" s="168">
        <f>AMPOP!H31</f>
        <v>55404.9</v>
      </c>
      <c r="F26" s="170"/>
      <c r="G26" s="170"/>
      <c r="H26" s="170"/>
      <c r="I26" s="168"/>
      <c r="J26" s="168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1"/>
      <c r="V26" s="172">
        <f t="shared" si="52"/>
        <v>55404.9</v>
      </c>
      <c r="W26" s="180">
        <f>AMPOP!I31</f>
        <v>55404.9</v>
      </c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3"/>
      <c r="AM26" s="172">
        <f t="shared" si="53"/>
        <v>55404.9</v>
      </c>
      <c r="AN26" s="180">
        <f>AMPOP!K31</f>
        <v>55404.9</v>
      </c>
      <c r="AO26" s="170"/>
      <c r="AP26" s="170"/>
      <c r="AQ26" s="18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3"/>
      <c r="BE26" s="172">
        <f t="shared" si="54"/>
        <v>55404.9</v>
      </c>
      <c r="BF26" s="180">
        <f>AMPOP!L31</f>
        <v>55404.9</v>
      </c>
      <c r="BG26" s="170"/>
      <c r="BH26" s="170"/>
      <c r="BI26" s="18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3"/>
      <c r="BW26" s="172">
        <f t="shared" si="55"/>
        <v>55404.9</v>
      </c>
      <c r="BX26" s="180">
        <f>AMPOP!J31</f>
        <v>55404.9</v>
      </c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3"/>
      <c r="CN26" s="172">
        <f t="shared" si="56"/>
        <v>55404.9</v>
      </c>
      <c r="CO26" s="180">
        <f>AMPOP!K31</f>
        <v>55404.9</v>
      </c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1"/>
      <c r="DE26" s="172">
        <f t="shared" si="57"/>
        <v>55404.9</v>
      </c>
      <c r="DF26" s="180">
        <f>AMPOP!L31</f>
        <v>55404.9</v>
      </c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3"/>
    </row>
    <row r="27" spans="1:125" s="3" customFormat="1" ht="40.5" customHeight="1">
      <c r="A27" s="83"/>
      <c r="B27" s="102">
        <v>11010</v>
      </c>
      <c r="C27" s="70" t="s">
        <v>112</v>
      </c>
      <c r="D27" s="168">
        <f t="shared" si="59"/>
        <v>168195.3</v>
      </c>
      <c r="E27" s="168">
        <f>AMPOP!H32</f>
        <v>168195.3</v>
      </c>
      <c r="F27" s="170"/>
      <c r="G27" s="170"/>
      <c r="H27" s="170"/>
      <c r="I27" s="168"/>
      <c r="J27" s="168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1"/>
      <c r="V27" s="172">
        <f t="shared" si="52"/>
        <v>169524.2</v>
      </c>
      <c r="W27" s="180">
        <f>AMPOP!I32</f>
        <v>169524.2</v>
      </c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3"/>
      <c r="AM27" s="172">
        <f t="shared" si="53"/>
        <v>169524.2</v>
      </c>
      <c r="AN27" s="180">
        <f>AMPOP!K32</f>
        <v>169524.2</v>
      </c>
      <c r="AO27" s="170"/>
      <c r="AP27" s="170"/>
      <c r="AQ27" s="18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3"/>
      <c r="BE27" s="172">
        <f t="shared" si="54"/>
        <v>169524.2</v>
      </c>
      <c r="BF27" s="180">
        <f>AMPOP!L32</f>
        <v>169524.2</v>
      </c>
      <c r="BG27" s="170"/>
      <c r="BH27" s="170"/>
      <c r="BI27" s="18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3"/>
      <c r="BW27" s="172">
        <f t="shared" si="55"/>
        <v>169524.2</v>
      </c>
      <c r="BX27" s="180">
        <f>AMPOP!J32</f>
        <v>169524.2</v>
      </c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3"/>
      <c r="CN27" s="172">
        <f t="shared" si="56"/>
        <v>169524.2</v>
      </c>
      <c r="CO27" s="180">
        <f>AMPOP!K32</f>
        <v>169524.2</v>
      </c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1"/>
      <c r="DE27" s="172">
        <f t="shared" si="57"/>
        <v>169524.2</v>
      </c>
      <c r="DF27" s="180">
        <f>AMPOP!L32</f>
        <v>169524.2</v>
      </c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3"/>
    </row>
    <row r="28" spans="1:125">
      <c r="A28" s="83"/>
      <c r="B28" s="102">
        <v>12001</v>
      </c>
      <c r="C28" s="68" t="s">
        <v>16</v>
      </c>
      <c r="D28" s="168">
        <f t="shared" si="59"/>
        <v>7000</v>
      </c>
      <c r="E28" s="168"/>
      <c r="F28" s="183"/>
      <c r="G28" s="183"/>
      <c r="H28" s="183"/>
      <c r="I28" s="174"/>
      <c r="J28" s="174">
        <f>AMPOP!H33</f>
        <v>7000</v>
      </c>
      <c r="K28" s="183"/>
      <c r="L28" s="174"/>
      <c r="M28" s="191"/>
      <c r="N28" s="183"/>
      <c r="O28" s="184"/>
      <c r="P28" s="184"/>
      <c r="Q28" s="184"/>
      <c r="R28" s="184"/>
      <c r="S28" s="184"/>
      <c r="T28" s="184"/>
      <c r="U28" s="185"/>
      <c r="V28" s="172">
        <f t="shared" ref="V28:V43" si="60">SUM(W28:AL28)</f>
        <v>7000</v>
      </c>
      <c r="W28" s="183"/>
      <c r="X28" s="186"/>
      <c r="Y28" s="186"/>
      <c r="Z28" s="186"/>
      <c r="AA28" s="186">
        <f>AMPOP!I33</f>
        <v>7000</v>
      </c>
      <c r="AB28" s="186"/>
      <c r="AC28" s="186"/>
      <c r="AD28" s="186"/>
      <c r="AE28" s="186"/>
      <c r="AF28" s="184"/>
      <c r="AG28" s="184"/>
      <c r="AH28" s="184"/>
      <c r="AI28" s="184"/>
      <c r="AJ28" s="184"/>
      <c r="AK28" s="184"/>
      <c r="AL28" s="187"/>
      <c r="AM28" s="172">
        <f t="shared" si="53"/>
        <v>7000</v>
      </c>
      <c r="AN28" s="183"/>
      <c r="AO28" s="183"/>
      <c r="AP28" s="183"/>
      <c r="AQ28" s="180"/>
      <c r="AR28" s="183">
        <f>AMPOP!K33</f>
        <v>7000</v>
      </c>
      <c r="AS28" s="183"/>
      <c r="AT28" s="183"/>
      <c r="AU28" s="183"/>
      <c r="AV28" s="183"/>
      <c r="AW28" s="183"/>
      <c r="AX28" s="184"/>
      <c r="AY28" s="184"/>
      <c r="AZ28" s="184"/>
      <c r="BA28" s="184"/>
      <c r="BB28" s="184"/>
      <c r="BC28" s="184"/>
      <c r="BD28" s="187"/>
      <c r="BE28" s="172">
        <f t="shared" si="54"/>
        <v>7000</v>
      </c>
      <c r="BF28" s="183"/>
      <c r="BG28" s="183"/>
      <c r="BH28" s="183"/>
      <c r="BI28" s="180"/>
      <c r="BJ28" s="183">
        <f>AMPOP!L33</f>
        <v>7000</v>
      </c>
      <c r="BK28" s="183"/>
      <c r="BL28" s="183"/>
      <c r="BM28" s="183"/>
      <c r="BN28" s="183"/>
      <c r="BO28" s="183"/>
      <c r="BP28" s="184"/>
      <c r="BQ28" s="184"/>
      <c r="BR28" s="184"/>
      <c r="BS28" s="184"/>
      <c r="BT28" s="184"/>
      <c r="BU28" s="184"/>
      <c r="BV28" s="187"/>
      <c r="BW28" s="172">
        <f t="shared" si="55"/>
        <v>7000</v>
      </c>
      <c r="BX28" s="180"/>
      <c r="BY28" s="174"/>
      <c r="BZ28" s="174"/>
      <c r="CA28" s="174"/>
      <c r="CB28" s="174">
        <f>AMPOP!J33</f>
        <v>7000</v>
      </c>
      <c r="CC28" s="174"/>
      <c r="CD28" s="174"/>
      <c r="CE28" s="174"/>
      <c r="CF28" s="174"/>
      <c r="CG28" s="178"/>
      <c r="CH28" s="178"/>
      <c r="CI28" s="178"/>
      <c r="CJ28" s="178"/>
      <c r="CK28" s="178"/>
      <c r="CL28" s="178"/>
      <c r="CM28" s="182"/>
      <c r="CN28" s="172">
        <f t="shared" si="56"/>
        <v>7000</v>
      </c>
      <c r="CO28" s="183"/>
      <c r="CP28" s="186"/>
      <c r="CQ28" s="186"/>
      <c r="CR28" s="186"/>
      <c r="CS28" s="186">
        <f>AMPOP!K33</f>
        <v>7000</v>
      </c>
      <c r="CT28" s="186"/>
      <c r="CU28" s="186"/>
      <c r="CV28" s="186"/>
      <c r="CW28" s="186"/>
      <c r="CX28" s="184"/>
      <c r="CY28" s="184"/>
      <c r="CZ28" s="184"/>
      <c r="DA28" s="184"/>
      <c r="DB28" s="184"/>
      <c r="DC28" s="184"/>
      <c r="DD28" s="185"/>
      <c r="DE28" s="172">
        <f t="shared" si="57"/>
        <v>7000</v>
      </c>
      <c r="DF28" s="183"/>
      <c r="DG28" s="186"/>
      <c r="DH28" s="186"/>
      <c r="DI28" s="186"/>
      <c r="DJ28" s="186">
        <f>AMPOP!L33</f>
        <v>7000</v>
      </c>
      <c r="DK28" s="186"/>
      <c r="DL28" s="186"/>
      <c r="DM28" s="186"/>
      <c r="DN28" s="186"/>
      <c r="DO28" s="184"/>
      <c r="DP28" s="184"/>
      <c r="DQ28" s="184"/>
      <c r="DR28" s="184"/>
      <c r="DS28" s="184"/>
      <c r="DT28" s="184"/>
      <c r="DU28" s="187"/>
    </row>
    <row r="29" spans="1:125">
      <c r="A29" s="83"/>
      <c r="B29" s="102">
        <v>21001</v>
      </c>
      <c r="C29" s="68" t="s">
        <v>144</v>
      </c>
      <c r="D29" s="168">
        <f t="shared" si="59"/>
        <v>0</v>
      </c>
      <c r="E29" s="168"/>
      <c r="F29" s="275"/>
      <c r="G29" s="183"/>
      <c r="H29" s="183"/>
      <c r="I29" s="174"/>
      <c r="J29" s="174">
        <f>AMPOP!H34</f>
        <v>0</v>
      </c>
      <c r="K29" s="183"/>
      <c r="L29" s="174">
        <f>AMPOP!G34</f>
        <v>0</v>
      </c>
      <c r="M29" s="191"/>
      <c r="N29" s="183"/>
      <c r="O29" s="184"/>
      <c r="P29" s="184"/>
      <c r="Q29" s="184"/>
      <c r="R29" s="184"/>
      <c r="S29" s="184"/>
      <c r="T29" s="184"/>
      <c r="U29" s="185"/>
      <c r="V29" s="172">
        <v>0</v>
      </c>
      <c r="W29" s="183"/>
      <c r="X29" s="186"/>
      <c r="Y29" s="186"/>
      <c r="Z29" s="186"/>
      <c r="AA29" s="186"/>
      <c r="AB29" s="186"/>
      <c r="AC29" s="186"/>
      <c r="AD29" s="186"/>
      <c r="AE29" s="186"/>
      <c r="AF29" s="184"/>
      <c r="AG29" s="184"/>
      <c r="AH29" s="184"/>
      <c r="AI29" s="184"/>
      <c r="AJ29" s="184"/>
      <c r="AK29" s="184"/>
      <c r="AL29" s="187"/>
      <c r="AM29" s="172"/>
      <c r="AN29" s="183"/>
      <c r="AO29" s="183"/>
      <c r="AP29" s="183"/>
      <c r="AQ29" s="180"/>
      <c r="AR29" s="183"/>
      <c r="AS29" s="183"/>
      <c r="AT29" s="183"/>
      <c r="AU29" s="183"/>
      <c r="AV29" s="183"/>
      <c r="AW29" s="183"/>
      <c r="AX29" s="184"/>
      <c r="AY29" s="184"/>
      <c r="AZ29" s="184"/>
      <c r="BA29" s="184"/>
      <c r="BB29" s="184"/>
      <c r="BC29" s="184"/>
      <c r="BD29" s="187"/>
      <c r="BE29" s="172"/>
      <c r="BF29" s="183"/>
      <c r="BG29" s="183"/>
      <c r="BH29" s="183"/>
      <c r="BI29" s="180"/>
      <c r="BJ29" s="183"/>
      <c r="BK29" s="183"/>
      <c r="BL29" s="183"/>
      <c r="BM29" s="183"/>
      <c r="BN29" s="183"/>
      <c r="BO29" s="183"/>
      <c r="BP29" s="184"/>
      <c r="BQ29" s="184"/>
      <c r="BR29" s="184"/>
      <c r="BS29" s="184"/>
      <c r="BT29" s="184"/>
      <c r="BU29" s="184"/>
      <c r="BV29" s="187"/>
      <c r="BW29" s="172">
        <v>0</v>
      </c>
      <c r="BX29" s="180"/>
      <c r="BY29" s="174"/>
      <c r="BZ29" s="174"/>
      <c r="CA29" s="174"/>
      <c r="CB29" s="174"/>
      <c r="CC29" s="174"/>
      <c r="CD29" s="174"/>
      <c r="CE29" s="174"/>
      <c r="CF29" s="174"/>
      <c r="CG29" s="178"/>
      <c r="CH29" s="178"/>
      <c r="CI29" s="178"/>
      <c r="CJ29" s="178"/>
      <c r="CK29" s="178"/>
      <c r="CL29" s="178"/>
      <c r="CM29" s="182"/>
      <c r="CN29" s="172">
        <v>0</v>
      </c>
      <c r="CO29" s="183"/>
      <c r="CP29" s="186"/>
      <c r="CQ29" s="186"/>
      <c r="CR29" s="186"/>
      <c r="CS29" s="186"/>
      <c r="CT29" s="186"/>
      <c r="CU29" s="186"/>
      <c r="CV29" s="186"/>
      <c r="CW29" s="186"/>
      <c r="CX29" s="184"/>
      <c r="CY29" s="184"/>
      <c r="CZ29" s="184"/>
      <c r="DA29" s="184"/>
      <c r="DB29" s="184"/>
      <c r="DC29" s="184"/>
      <c r="DD29" s="185"/>
      <c r="DE29" s="172">
        <v>0</v>
      </c>
      <c r="DF29" s="183"/>
      <c r="DG29" s="186"/>
      <c r="DH29" s="186"/>
      <c r="DI29" s="186"/>
      <c r="DJ29" s="186"/>
      <c r="DK29" s="186"/>
      <c r="DL29" s="186"/>
      <c r="DM29" s="186"/>
      <c r="DN29" s="186"/>
      <c r="DO29" s="184"/>
      <c r="DP29" s="184"/>
      <c r="DQ29" s="184"/>
      <c r="DR29" s="184"/>
      <c r="DS29" s="184"/>
      <c r="DT29" s="184"/>
      <c r="DU29" s="187"/>
    </row>
    <row r="30" spans="1:125" ht="40.5" customHeight="1">
      <c r="A30" s="83"/>
      <c r="B30" s="102">
        <v>12002</v>
      </c>
      <c r="C30" s="70" t="s">
        <v>113</v>
      </c>
      <c r="D30" s="168">
        <f t="shared" si="59"/>
        <v>91476.56</v>
      </c>
      <c r="E30" s="168"/>
      <c r="F30" s="183"/>
      <c r="G30" s="183"/>
      <c r="H30" s="183"/>
      <c r="I30" s="183"/>
      <c r="J30" s="174">
        <f>AMPOP!H35</f>
        <v>91476.56</v>
      </c>
      <c r="K30" s="183"/>
      <c r="L30" s="174"/>
      <c r="M30" s="191"/>
      <c r="N30" s="183"/>
      <c r="O30" s="184"/>
      <c r="P30" s="184"/>
      <c r="Q30" s="184"/>
      <c r="R30" s="184"/>
      <c r="S30" s="184"/>
      <c r="T30" s="184"/>
      <c r="U30" s="185"/>
      <c r="V30" s="172">
        <f t="shared" si="60"/>
        <v>0</v>
      </c>
      <c r="W30" s="183"/>
      <c r="X30" s="186"/>
      <c r="Y30" s="186"/>
      <c r="Z30" s="186"/>
      <c r="AA30" s="186">
        <f>AMPOP!I35</f>
        <v>0</v>
      </c>
      <c r="AB30" s="186"/>
      <c r="AC30" s="186"/>
      <c r="AD30" s="186"/>
      <c r="AE30" s="186"/>
      <c r="AF30" s="184"/>
      <c r="AG30" s="184"/>
      <c r="AH30" s="184"/>
      <c r="AI30" s="184"/>
      <c r="AJ30" s="184"/>
      <c r="AK30" s="184"/>
      <c r="AL30" s="187"/>
      <c r="AM30" s="172">
        <f t="shared" si="53"/>
        <v>0</v>
      </c>
      <c r="AN30" s="183"/>
      <c r="AO30" s="183"/>
      <c r="AP30" s="183"/>
      <c r="AQ30" s="183"/>
      <c r="AR30" s="183">
        <f>AMPOP!K35</f>
        <v>0</v>
      </c>
      <c r="AS30" s="183"/>
      <c r="AT30" s="183"/>
      <c r="AU30" s="183"/>
      <c r="AV30" s="183"/>
      <c r="AW30" s="183"/>
      <c r="AX30" s="184"/>
      <c r="AY30" s="184"/>
      <c r="AZ30" s="184"/>
      <c r="BA30" s="184"/>
      <c r="BB30" s="184"/>
      <c r="BC30" s="184"/>
      <c r="BD30" s="187"/>
      <c r="BE30" s="172">
        <f t="shared" si="54"/>
        <v>0</v>
      </c>
      <c r="BF30" s="183"/>
      <c r="BG30" s="183"/>
      <c r="BH30" s="183"/>
      <c r="BI30" s="183"/>
      <c r="BJ30" s="183">
        <f>AMPOP!L35</f>
        <v>0</v>
      </c>
      <c r="BK30" s="183"/>
      <c r="BL30" s="183"/>
      <c r="BM30" s="183"/>
      <c r="BN30" s="183"/>
      <c r="BO30" s="183"/>
      <c r="BP30" s="184"/>
      <c r="BQ30" s="184"/>
      <c r="BR30" s="184"/>
      <c r="BS30" s="184"/>
      <c r="BT30" s="184"/>
      <c r="BU30" s="184"/>
      <c r="BV30" s="187"/>
      <c r="BW30" s="172">
        <f t="shared" ref="BW30:BW31" si="61">SUM(BX30:CM30)</f>
        <v>0</v>
      </c>
      <c r="BX30" s="180"/>
      <c r="BY30" s="174"/>
      <c r="BZ30" s="174"/>
      <c r="CA30" s="174"/>
      <c r="CB30" s="174">
        <f>AMPOP!J35</f>
        <v>0</v>
      </c>
      <c r="CC30" s="174"/>
      <c r="CD30" s="174"/>
      <c r="CE30" s="174"/>
      <c r="CF30" s="174"/>
      <c r="CG30" s="178"/>
      <c r="CH30" s="178"/>
      <c r="CI30" s="178"/>
      <c r="CJ30" s="178"/>
      <c r="CK30" s="178"/>
      <c r="CL30" s="178"/>
      <c r="CM30" s="182"/>
      <c r="CN30" s="172">
        <f t="shared" ref="CN30:CN31" si="62">SUM(CO30:DD30)</f>
        <v>0</v>
      </c>
      <c r="CO30" s="183"/>
      <c r="CP30" s="186"/>
      <c r="CQ30" s="186"/>
      <c r="CR30" s="186"/>
      <c r="CS30" s="186">
        <f>AMPOP!K35</f>
        <v>0</v>
      </c>
      <c r="CT30" s="186"/>
      <c r="CU30" s="186"/>
      <c r="CV30" s="186"/>
      <c r="CW30" s="186"/>
      <c r="CX30" s="184"/>
      <c r="CY30" s="184"/>
      <c r="CZ30" s="184"/>
      <c r="DA30" s="184"/>
      <c r="DB30" s="184"/>
      <c r="DC30" s="184"/>
      <c r="DD30" s="185"/>
      <c r="DE30" s="172">
        <f t="shared" ref="DE30:DE31" si="63">SUM(DF30:DU30)</f>
        <v>0</v>
      </c>
      <c r="DF30" s="183"/>
      <c r="DG30" s="186"/>
      <c r="DH30" s="186"/>
      <c r="DI30" s="186"/>
      <c r="DJ30" s="186">
        <f>AMPOP!L35</f>
        <v>0</v>
      </c>
      <c r="DK30" s="186"/>
      <c r="DL30" s="186"/>
      <c r="DM30" s="186"/>
      <c r="DN30" s="186"/>
      <c r="DO30" s="184"/>
      <c r="DP30" s="184"/>
      <c r="DQ30" s="184"/>
      <c r="DR30" s="184"/>
      <c r="DS30" s="184"/>
      <c r="DT30" s="184"/>
      <c r="DU30" s="187"/>
    </row>
    <row r="31" spans="1:125" ht="40.5" customHeight="1">
      <c r="A31" s="84"/>
      <c r="B31" s="102">
        <v>32001</v>
      </c>
      <c r="C31" s="73" t="s">
        <v>134</v>
      </c>
      <c r="D31" s="168">
        <f t="shared" si="59"/>
        <v>75037.63</v>
      </c>
      <c r="E31" s="168"/>
      <c r="F31" s="183"/>
      <c r="G31" s="183"/>
      <c r="H31" s="183"/>
      <c r="I31" s="183"/>
      <c r="J31" s="174"/>
      <c r="K31" s="183"/>
      <c r="L31" s="183"/>
      <c r="M31" s="183"/>
      <c r="N31" s="183"/>
      <c r="O31" s="184"/>
      <c r="P31" s="184"/>
      <c r="Q31" s="189"/>
      <c r="R31" s="189">
        <f>AMPOP!H36</f>
        <v>75037.63</v>
      </c>
      <c r="S31" s="184"/>
      <c r="T31" s="184"/>
      <c r="U31" s="185"/>
      <c r="V31" s="172">
        <f t="shared" si="60"/>
        <v>0</v>
      </c>
      <c r="W31" s="183"/>
      <c r="X31" s="186"/>
      <c r="Y31" s="186"/>
      <c r="Z31" s="186"/>
      <c r="AA31" s="186"/>
      <c r="AB31" s="190">
        <v>0</v>
      </c>
      <c r="AC31" s="190">
        <v>0</v>
      </c>
      <c r="AD31" s="186"/>
      <c r="AE31" s="190">
        <v>0</v>
      </c>
      <c r="AF31" s="184">
        <v>0</v>
      </c>
      <c r="AG31" s="184">
        <v>0</v>
      </c>
      <c r="AH31" s="190">
        <v>0</v>
      </c>
      <c r="AI31" s="189">
        <v>0</v>
      </c>
      <c r="AJ31" s="184"/>
      <c r="AK31" s="184"/>
      <c r="AL31" s="187"/>
      <c r="AM31" s="172">
        <f t="shared" si="53"/>
        <v>0</v>
      </c>
      <c r="AN31" s="183"/>
      <c r="AO31" s="183"/>
      <c r="AP31" s="183"/>
      <c r="AQ31" s="183"/>
      <c r="AR31" s="183"/>
      <c r="AS31" s="190"/>
      <c r="AT31" s="190"/>
      <c r="AU31" s="183"/>
      <c r="AV31" s="190"/>
      <c r="AW31" s="190"/>
      <c r="AX31" s="184"/>
      <c r="AY31" s="184"/>
      <c r="AZ31" s="190"/>
      <c r="BA31" s="189"/>
      <c r="BB31" s="184"/>
      <c r="BC31" s="184"/>
      <c r="BD31" s="187"/>
      <c r="BE31" s="172">
        <f t="shared" si="54"/>
        <v>0</v>
      </c>
      <c r="BF31" s="183"/>
      <c r="BG31" s="183"/>
      <c r="BH31" s="183"/>
      <c r="BI31" s="183"/>
      <c r="BJ31" s="183"/>
      <c r="BK31" s="190"/>
      <c r="BL31" s="190"/>
      <c r="BM31" s="183"/>
      <c r="BN31" s="190"/>
      <c r="BO31" s="190"/>
      <c r="BP31" s="184"/>
      <c r="BQ31" s="184"/>
      <c r="BR31" s="190"/>
      <c r="BS31" s="189"/>
      <c r="BT31" s="184"/>
      <c r="BU31" s="184"/>
      <c r="BV31" s="187"/>
      <c r="BW31" s="172">
        <f t="shared" si="61"/>
        <v>0</v>
      </c>
      <c r="BX31" s="180"/>
      <c r="BY31" s="174"/>
      <c r="BZ31" s="174"/>
      <c r="CA31" s="174"/>
      <c r="CB31" s="174"/>
      <c r="CC31" s="437">
        <v>0</v>
      </c>
      <c r="CD31" s="437">
        <v>0</v>
      </c>
      <c r="CE31" s="174"/>
      <c r="CF31" s="437">
        <v>0</v>
      </c>
      <c r="CG31" s="178">
        <v>0</v>
      </c>
      <c r="CH31" s="178">
        <v>0</v>
      </c>
      <c r="CI31" s="437">
        <v>0</v>
      </c>
      <c r="CJ31" s="174">
        <v>0</v>
      </c>
      <c r="CK31" s="178"/>
      <c r="CL31" s="178"/>
      <c r="CM31" s="182"/>
      <c r="CN31" s="172">
        <f t="shared" si="62"/>
        <v>0</v>
      </c>
      <c r="CO31" s="183"/>
      <c r="CP31" s="186"/>
      <c r="CQ31" s="186"/>
      <c r="CR31" s="186"/>
      <c r="CS31" s="186"/>
      <c r="CT31" s="190">
        <v>0</v>
      </c>
      <c r="CU31" s="190">
        <v>0</v>
      </c>
      <c r="CV31" s="186"/>
      <c r="CW31" s="190">
        <v>0</v>
      </c>
      <c r="CX31" s="184">
        <v>0</v>
      </c>
      <c r="CY31" s="184">
        <v>0</v>
      </c>
      <c r="CZ31" s="190">
        <v>0</v>
      </c>
      <c r="DA31" s="189">
        <v>0</v>
      </c>
      <c r="DB31" s="184"/>
      <c r="DC31" s="184"/>
      <c r="DD31" s="185"/>
      <c r="DE31" s="172">
        <f t="shared" si="63"/>
        <v>0</v>
      </c>
      <c r="DF31" s="183"/>
      <c r="DG31" s="186"/>
      <c r="DH31" s="186"/>
      <c r="DI31" s="186"/>
      <c r="DJ31" s="186"/>
      <c r="DK31" s="190">
        <v>0</v>
      </c>
      <c r="DL31" s="190">
        <v>0</v>
      </c>
      <c r="DM31" s="186"/>
      <c r="DN31" s="190">
        <v>0</v>
      </c>
      <c r="DO31" s="184">
        <v>0</v>
      </c>
      <c r="DP31" s="184">
        <v>0</v>
      </c>
      <c r="DQ31" s="190">
        <v>0</v>
      </c>
      <c r="DR31" s="189">
        <v>0</v>
      </c>
      <c r="DS31" s="184"/>
      <c r="DT31" s="184"/>
      <c r="DU31" s="187"/>
    </row>
    <row r="32" spans="1:125" s="15" customFormat="1" ht="29.25" customHeight="1">
      <c r="A32" s="78" t="s">
        <v>114</v>
      </c>
      <c r="B32" s="96"/>
      <c r="C32" s="75" t="s">
        <v>115</v>
      </c>
      <c r="D32" s="164">
        <f t="shared" ref="D32:AL32" si="64">SUM(D33:D40)</f>
        <v>1818284.3699999996</v>
      </c>
      <c r="E32" s="164">
        <f t="shared" si="64"/>
        <v>1480395.7999999998</v>
      </c>
      <c r="F32" s="164">
        <f t="shared" si="64"/>
        <v>0</v>
      </c>
      <c r="G32" s="164">
        <f t="shared" si="64"/>
        <v>0</v>
      </c>
      <c r="H32" s="164">
        <f t="shared" si="64"/>
        <v>0</v>
      </c>
      <c r="I32" s="164">
        <f t="shared" si="64"/>
        <v>0</v>
      </c>
      <c r="J32" s="164">
        <f t="shared" si="64"/>
        <v>0</v>
      </c>
      <c r="K32" s="164">
        <f t="shared" si="64"/>
        <v>0</v>
      </c>
      <c r="L32" s="164">
        <f t="shared" si="64"/>
        <v>46784.9</v>
      </c>
      <c r="M32" s="164">
        <f t="shared" si="64"/>
        <v>232842.97</v>
      </c>
      <c r="N32" s="164">
        <f t="shared" si="64"/>
        <v>0</v>
      </c>
      <c r="O32" s="164">
        <f t="shared" si="64"/>
        <v>0</v>
      </c>
      <c r="P32" s="164">
        <f t="shared" si="64"/>
        <v>0</v>
      </c>
      <c r="Q32" s="164">
        <f t="shared" si="64"/>
        <v>0</v>
      </c>
      <c r="R32" s="164">
        <f t="shared" si="64"/>
        <v>0</v>
      </c>
      <c r="S32" s="164">
        <f t="shared" si="64"/>
        <v>0</v>
      </c>
      <c r="T32" s="164">
        <f t="shared" si="64"/>
        <v>43710.7</v>
      </c>
      <c r="U32" s="164">
        <f t="shared" si="64"/>
        <v>14550</v>
      </c>
      <c r="V32" s="166">
        <f t="shared" si="64"/>
        <v>2228368.92</v>
      </c>
      <c r="W32" s="165">
        <f t="shared" si="64"/>
        <v>1583113.5999999999</v>
      </c>
      <c r="X32" s="165">
        <f t="shared" si="64"/>
        <v>0</v>
      </c>
      <c r="Y32" s="165">
        <f t="shared" si="64"/>
        <v>0</v>
      </c>
      <c r="Z32" s="165">
        <f t="shared" si="64"/>
        <v>0</v>
      </c>
      <c r="AA32" s="165">
        <f t="shared" si="64"/>
        <v>0</v>
      </c>
      <c r="AB32" s="165">
        <f t="shared" si="64"/>
        <v>0</v>
      </c>
      <c r="AC32" s="165">
        <f t="shared" si="64"/>
        <v>188532.72</v>
      </c>
      <c r="AD32" s="165">
        <f t="shared" si="64"/>
        <v>413011.7</v>
      </c>
      <c r="AE32" s="165">
        <f t="shared" si="64"/>
        <v>0</v>
      </c>
      <c r="AF32" s="165">
        <f t="shared" si="64"/>
        <v>0</v>
      </c>
      <c r="AG32" s="165">
        <f t="shared" si="64"/>
        <v>0</v>
      </c>
      <c r="AH32" s="165">
        <f t="shared" si="64"/>
        <v>0</v>
      </c>
      <c r="AI32" s="165">
        <f t="shared" si="64"/>
        <v>0</v>
      </c>
      <c r="AJ32" s="165">
        <f t="shared" si="64"/>
        <v>0</v>
      </c>
      <c r="AK32" s="165">
        <f t="shared" si="64"/>
        <v>43710.9</v>
      </c>
      <c r="AL32" s="167">
        <f t="shared" si="64"/>
        <v>0</v>
      </c>
      <c r="AM32" s="166" t="e">
        <f>AM33+AM34+AM35+AM36+#REF!+#REF!+#REF!+AM39+AM40</f>
        <v>#REF!</v>
      </c>
      <c r="AN32" s="165" t="e">
        <f>AN33+AN34+AN35+AN36+#REF!+#REF!+#REF!+AN39+AN40</f>
        <v>#REF!</v>
      </c>
      <c r="AO32" s="165" t="e">
        <f>AO33+AO34+AO35+AO36+#REF!+#REF!+#REF!+AO39+AO40</f>
        <v>#REF!</v>
      </c>
      <c r="AP32" s="165" t="e">
        <f>AP33+AP34+AP35+AP36+#REF!+#REF!+#REF!+AP39+AP40</f>
        <v>#REF!</v>
      </c>
      <c r="AQ32" s="165" t="e">
        <f>AQ33+AQ34+AQ35+AQ36+#REF!+#REF!+#REF!+AQ39+AQ40</f>
        <v>#REF!</v>
      </c>
      <c r="AR32" s="165" t="e">
        <f>AR33+AR34+AR35+AR36+#REF!+#REF!+#REF!+AR39+AR40</f>
        <v>#REF!</v>
      </c>
      <c r="AS32" s="165" t="e">
        <f>AS33+AS34+AS35+AS36+#REF!+#REF!+#REF!+AS39+AS40</f>
        <v>#REF!</v>
      </c>
      <c r="AT32" s="165" t="e">
        <f>AT33+AT34+AT35+AT36+#REF!+#REF!+#REF!+AT39+AT40</f>
        <v>#REF!</v>
      </c>
      <c r="AU32" s="165" t="e">
        <f>AU33+AU34+AU35+AU36+#REF!+#REF!+#REF!+AU39+AU40</f>
        <v>#REF!</v>
      </c>
      <c r="AV32" s="165" t="e">
        <f>AV33+AV34+AV35+AV36+#REF!+#REF!+#REF!+AV39+AV40</f>
        <v>#REF!</v>
      </c>
      <c r="AW32" s="165"/>
      <c r="AX32" s="165" t="e">
        <f>AX33+AX34+AX35+AX36+#REF!+#REF!+#REF!+AX39+AX40</f>
        <v>#REF!</v>
      </c>
      <c r="AY32" s="165" t="e">
        <f>AY33+AY34+AY35+AY36+#REF!+#REF!+#REF!+AY39+AY40</f>
        <v>#REF!</v>
      </c>
      <c r="AZ32" s="165" t="e">
        <f>AZ33+AZ34+AZ35+AZ36+#REF!+#REF!+#REF!+AZ39+AZ40</f>
        <v>#REF!</v>
      </c>
      <c r="BA32" s="165" t="e">
        <f>BA33+BA34+BA35+BA36+#REF!+#REF!+#REF!+BA39+BA40</f>
        <v>#REF!</v>
      </c>
      <c r="BB32" s="165" t="e">
        <f>BB33+BB34+BB35+BB36+#REF!+#REF!+#REF!+BB39+BB40</f>
        <v>#REF!</v>
      </c>
      <c r="BC32" s="165" t="e">
        <f>BC33+BC34+BC35+BC36+#REF!+#REF!+#REF!+BC39+BC40</f>
        <v>#REF!</v>
      </c>
      <c r="BD32" s="167" t="e">
        <f>BD33+BD34+BD35+BD36+#REF!+#REF!+#REF!+BD39+BD40</f>
        <v>#REF!</v>
      </c>
      <c r="BE32" s="166" t="e">
        <f>BE33+BE34+BE35+BE36+#REF!+#REF!+#REF!+BE39+BE40</f>
        <v>#REF!</v>
      </c>
      <c r="BF32" s="165" t="e">
        <f>BF33+BF34+BF35+BF36+#REF!+#REF!+#REF!+BF39+BF40</f>
        <v>#REF!</v>
      </c>
      <c r="BG32" s="165" t="e">
        <f>BG33+BG34+BG35+BG36+#REF!+#REF!+#REF!+BG39+BG40</f>
        <v>#REF!</v>
      </c>
      <c r="BH32" s="165" t="e">
        <f>BH33+BH34+BH35+BH36+#REF!+#REF!+#REF!+BH39+BH40</f>
        <v>#REF!</v>
      </c>
      <c r="BI32" s="165" t="e">
        <f>BI33+BI34+BI35+BI36+#REF!+#REF!+#REF!+BI39+BI40</f>
        <v>#REF!</v>
      </c>
      <c r="BJ32" s="165" t="e">
        <f>BJ33+BJ34+BJ35+BJ36+#REF!+#REF!+#REF!+BJ39+BJ40</f>
        <v>#REF!</v>
      </c>
      <c r="BK32" s="165" t="e">
        <f>BK33+BK34+BK35+BK36+#REF!+#REF!+#REF!+BK39+BK40</f>
        <v>#REF!</v>
      </c>
      <c r="BL32" s="165" t="e">
        <f>BL33+BL34+BL35+BL36+#REF!+#REF!+#REF!+BL39+BL40</f>
        <v>#REF!</v>
      </c>
      <c r="BM32" s="165" t="e">
        <f>BM33+BM34+BM35+BM36+#REF!+#REF!+#REF!+BM39+BM40</f>
        <v>#REF!</v>
      </c>
      <c r="BN32" s="165" t="e">
        <f>BN33+BN34+BN35+BN36+#REF!+#REF!+#REF!+BN39+BN40</f>
        <v>#REF!</v>
      </c>
      <c r="BO32" s="165"/>
      <c r="BP32" s="165" t="e">
        <f>BP33+BP34+BP35+BP36+#REF!+#REF!+#REF!+BP39+BP40</f>
        <v>#REF!</v>
      </c>
      <c r="BQ32" s="165" t="e">
        <f>BQ33+BQ34+BQ35+BQ36+#REF!+#REF!+#REF!+BQ39+BQ40</f>
        <v>#REF!</v>
      </c>
      <c r="BR32" s="165" t="e">
        <f>BR33+BR34+BR35+BR36+#REF!+#REF!+#REF!+BR39+BR40</f>
        <v>#REF!</v>
      </c>
      <c r="BS32" s="165" t="e">
        <f>BS33+BS34+BS35+BS36+#REF!+#REF!+#REF!+BS39+BS40</f>
        <v>#REF!</v>
      </c>
      <c r="BT32" s="165" t="e">
        <f>BT33+BT34+BT35+BT36+#REF!+#REF!+#REF!+BT39+BT40</f>
        <v>#REF!</v>
      </c>
      <c r="BU32" s="165" t="e">
        <f>BU33+BU34+BU35+BU36+#REF!+#REF!+#REF!+BU39+BU40</f>
        <v>#REF!</v>
      </c>
      <c r="BV32" s="167" t="e">
        <f>BV33+BV34+BV35+BV36+#REF!+#REF!+#REF!+BV39+BV40</f>
        <v>#REF!</v>
      </c>
      <c r="BW32" s="330">
        <f t="shared" ref="BW32:DB32" si="65">SUM(BW33:BW40)</f>
        <v>2943474.0598816001</v>
      </c>
      <c r="BX32" s="331">
        <f t="shared" si="65"/>
        <v>1604514.7598815998</v>
      </c>
      <c r="BY32" s="331">
        <f t="shared" si="65"/>
        <v>0</v>
      </c>
      <c r="BZ32" s="331">
        <f t="shared" si="65"/>
        <v>0</v>
      </c>
      <c r="CA32" s="331">
        <f t="shared" si="65"/>
        <v>0</v>
      </c>
      <c r="CB32" s="331">
        <f t="shared" si="65"/>
        <v>0</v>
      </c>
      <c r="CC32" s="331">
        <f t="shared" si="65"/>
        <v>0</v>
      </c>
      <c r="CD32" s="331">
        <f t="shared" si="65"/>
        <v>489261.6</v>
      </c>
      <c r="CE32" s="331">
        <f t="shared" si="65"/>
        <v>699867.7</v>
      </c>
      <c r="CF32" s="331">
        <f t="shared" si="65"/>
        <v>0</v>
      </c>
      <c r="CG32" s="331">
        <f t="shared" si="65"/>
        <v>9730</v>
      </c>
      <c r="CH32" s="331">
        <f t="shared" si="65"/>
        <v>0</v>
      </c>
      <c r="CI32" s="331">
        <f t="shared" si="65"/>
        <v>0</v>
      </c>
      <c r="CJ32" s="331">
        <f t="shared" si="65"/>
        <v>0</v>
      </c>
      <c r="CK32" s="331">
        <f t="shared" si="65"/>
        <v>0</v>
      </c>
      <c r="CL32" s="331">
        <f t="shared" si="65"/>
        <v>125100</v>
      </c>
      <c r="CM32" s="331">
        <f t="shared" si="65"/>
        <v>15000</v>
      </c>
      <c r="CN32" s="342">
        <f t="shared" si="65"/>
        <v>3237332.6944335997</v>
      </c>
      <c r="CO32" s="343">
        <f t="shared" si="65"/>
        <v>1335485.8999999999</v>
      </c>
      <c r="CP32" s="343">
        <f t="shared" si="65"/>
        <v>0</v>
      </c>
      <c r="CQ32" s="343">
        <f t="shared" si="65"/>
        <v>0</v>
      </c>
      <c r="CR32" s="343">
        <f t="shared" si="65"/>
        <v>0</v>
      </c>
      <c r="CS32" s="343">
        <f t="shared" si="65"/>
        <v>0</v>
      </c>
      <c r="CT32" s="343">
        <f t="shared" si="65"/>
        <v>0</v>
      </c>
      <c r="CU32" s="343">
        <f t="shared" si="65"/>
        <v>0</v>
      </c>
      <c r="CV32" s="343">
        <f t="shared" si="65"/>
        <v>1468350</v>
      </c>
      <c r="CW32" s="343">
        <f t="shared" si="65"/>
        <v>0</v>
      </c>
      <c r="CX32" s="343">
        <f t="shared" si="65"/>
        <v>0</v>
      </c>
      <c r="CY32" s="343">
        <f t="shared" si="65"/>
        <v>0</v>
      </c>
      <c r="CZ32" s="343">
        <f t="shared" si="65"/>
        <v>0</v>
      </c>
      <c r="DA32" s="343">
        <f t="shared" si="65"/>
        <v>0</v>
      </c>
      <c r="DB32" s="343">
        <f t="shared" si="65"/>
        <v>0</v>
      </c>
      <c r="DC32" s="343">
        <f t="shared" ref="DC32:DU32" si="66">SUM(DC33:DC40)</f>
        <v>139000</v>
      </c>
      <c r="DD32" s="348">
        <f t="shared" si="66"/>
        <v>26000</v>
      </c>
      <c r="DE32" s="346">
        <f t="shared" si="66"/>
        <v>3876828.6668336</v>
      </c>
      <c r="DF32" s="337">
        <f t="shared" si="66"/>
        <v>0</v>
      </c>
      <c r="DG32" s="337">
        <f t="shared" si="66"/>
        <v>0</v>
      </c>
      <c r="DH32" s="337">
        <f t="shared" si="66"/>
        <v>0</v>
      </c>
      <c r="DI32" s="337">
        <f t="shared" si="66"/>
        <v>0</v>
      </c>
      <c r="DJ32" s="337">
        <f t="shared" si="66"/>
        <v>0</v>
      </c>
      <c r="DK32" s="337">
        <f t="shared" si="66"/>
        <v>0</v>
      </c>
      <c r="DL32" s="337">
        <f t="shared" si="66"/>
        <v>0</v>
      </c>
      <c r="DM32" s="337">
        <f t="shared" si="66"/>
        <v>0</v>
      </c>
      <c r="DN32" s="337">
        <f t="shared" si="66"/>
        <v>0</v>
      </c>
      <c r="DO32" s="337">
        <f t="shared" si="66"/>
        <v>0</v>
      </c>
      <c r="DP32" s="337">
        <f t="shared" si="66"/>
        <v>0</v>
      </c>
      <c r="DQ32" s="337">
        <f t="shared" si="66"/>
        <v>0</v>
      </c>
      <c r="DR32" s="337">
        <f t="shared" si="66"/>
        <v>0</v>
      </c>
      <c r="DS32" s="337">
        <f t="shared" si="66"/>
        <v>0</v>
      </c>
      <c r="DT32" s="337">
        <f t="shared" si="66"/>
        <v>0</v>
      </c>
      <c r="DU32" s="338">
        <f t="shared" si="66"/>
        <v>26000</v>
      </c>
    </row>
    <row r="33" spans="1:125" s="10" customFormat="1" ht="40.5" customHeight="1">
      <c r="A33" s="85"/>
      <c r="B33" s="103">
        <v>11001</v>
      </c>
      <c r="C33" s="72" t="s">
        <v>116</v>
      </c>
      <c r="D33" s="201">
        <f t="shared" si="59"/>
        <v>144909.9</v>
      </c>
      <c r="E33" s="201">
        <f>AMPOP!H38</f>
        <v>144909.9</v>
      </c>
      <c r="F33" s="183"/>
      <c r="G33" s="183"/>
      <c r="H33" s="183"/>
      <c r="I33" s="183"/>
      <c r="J33" s="183"/>
      <c r="K33" s="183"/>
      <c r="L33" s="183"/>
      <c r="M33" s="183"/>
      <c r="N33" s="183"/>
      <c r="O33" s="184"/>
      <c r="P33" s="184"/>
      <c r="Q33" s="184"/>
      <c r="R33" s="184"/>
      <c r="S33" s="184"/>
      <c r="T33" s="184"/>
      <c r="U33" s="185"/>
      <c r="V33" s="172">
        <f t="shared" si="60"/>
        <v>247627.7</v>
      </c>
      <c r="W33" s="174">
        <f>AMPOP!I38</f>
        <v>247627.7</v>
      </c>
      <c r="X33" s="186"/>
      <c r="Y33" s="186"/>
      <c r="Z33" s="186"/>
      <c r="AA33" s="186"/>
      <c r="AB33" s="186"/>
      <c r="AC33" s="186"/>
      <c r="AD33" s="186"/>
      <c r="AE33" s="186"/>
      <c r="AF33" s="184"/>
      <c r="AG33" s="184"/>
      <c r="AH33" s="184"/>
      <c r="AI33" s="184"/>
      <c r="AJ33" s="184"/>
      <c r="AK33" s="184"/>
      <c r="AL33" s="187"/>
      <c r="AM33" s="172">
        <f>AMPOP!K38</f>
        <v>268496.79443360004</v>
      </c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4"/>
      <c r="AY33" s="184"/>
      <c r="AZ33" s="184"/>
      <c r="BA33" s="184"/>
      <c r="BB33" s="184"/>
      <c r="BC33" s="184"/>
      <c r="BD33" s="187"/>
      <c r="BE33" s="172">
        <f>AMPOP!L38</f>
        <v>270206.06683360005</v>
      </c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184"/>
      <c r="BR33" s="184"/>
      <c r="BS33" s="184"/>
      <c r="BT33" s="184"/>
      <c r="BU33" s="184"/>
      <c r="BV33" s="187"/>
      <c r="BW33" s="174">
        <f t="shared" ref="BW33:BW40" si="67">SUM(BX33:CM33)</f>
        <v>269028.85988160002</v>
      </c>
      <c r="BX33" s="174">
        <f>AMPOP!J38</f>
        <v>269028.85988160002</v>
      </c>
      <c r="BY33" s="174"/>
      <c r="BZ33" s="174"/>
      <c r="CA33" s="174"/>
      <c r="CB33" s="174"/>
      <c r="CC33" s="174"/>
      <c r="CD33" s="174"/>
      <c r="CE33" s="174"/>
      <c r="CF33" s="174"/>
      <c r="CG33" s="178"/>
      <c r="CH33" s="178"/>
      <c r="CI33" s="178"/>
      <c r="CJ33" s="178"/>
      <c r="CK33" s="178"/>
      <c r="CL33" s="178"/>
      <c r="CM33" s="182"/>
      <c r="CN33" s="172">
        <f>AMPOP!K38</f>
        <v>268496.79443360004</v>
      </c>
      <c r="CO33" s="174">
        <f>AMPOP!BX38</f>
        <v>0</v>
      </c>
      <c r="CP33" s="186"/>
      <c r="CQ33" s="186"/>
      <c r="CR33" s="186"/>
      <c r="CS33" s="186"/>
      <c r="CT33" s="186"/>
      <c r="CU33" s="186"/>
      <c r="CV33" s="186"/>
      <c r="CW33" s="186"/>
      <c r="CX33" s="184"/>
      <c r="CY33" s="184"/>
      <c r="CZ33" s="184"/>
      <c r="DA33" s="184"/>
      <c r="DB33" s="184"/>
      <c r="DC33" s="184"/>
      <c r="DD33" s="185"/>
      <c r="DE33" s="172">
        <f>AMPOP!L38</f>
        <v>270206.06683360005</v>
      </c>
      <c r="DF33" s="174">
        <f>AMPOP!CO38</f>
        <v>0</v>
      </c>
      <c r="DG33" s="186"/>
      <c r="DH33" s="186"/>
      <c r="DI33" s="186"/>
      <c r="DJ33" s="186"/>
      <c r="DK33" s="186"/>
      <c r="DL33" s="186"/>
      <c r="DM33" s="186"/>
      <c r="DN33" s="186"/>
      <c r="DO33" s="184"/>
      <c r="DP33" s="184"/>
      <c r="DQ33" s="184"/>
      <c r="DR33" s="184"/>
      <c r="DS33" s="184"/>
      <c r="DT33" s="184"/>
      <c r="DU33" s="187"/>
    </row>
    <row r="34" spans="1:125" s="10" customFormat="1" ht="15">
      <c r="A34" s="86"/>
      <c r="B34" s="100">
        <v>11002</v>
      </c>
      <c r="C34" s="70" t="s">
        <v>25</v>
      </c>
      <c r="D34" s="201">
        <f t="shared" si="59"/>
        <v>1335485.8999999999</v>
      </c>
      <c r="E34" s="201">
        <f>AMPOP!H39</f>
        <v>1335485.8999999999</v>
      </c>
      <c r="F34" s="183"/>
      <c r="G34" s="183"/>
      <c r="H34" s="183"/>
      <c r="I34" s="183"/>
      <c r="J34" s="183"/>
      <c r="K34" s="183"/>
      <c r="L34" s="183"/>
      <c r="M34" s="183"/>
      <c r="N34" s="183"/>
      <c r="O34" s="184"/>
      <c r="P34" s="184"/>
      <c r="Q34" s="184"/>
      <c r="R34" s="184"/>
      <c r="S34" s="184"/>
      <c r="T34" s="184"/>
      <c r="U34" s="185"/>
      <c r="V34" s="172">
        <f t="shared" si="60"/>
        <v>1335485.8999999999</v>
      </c>
      <c r="W34" s="174">
        <f>AMPOP!I39</f>
        <v>1335485.8999999999</v>
      </c>
      <c r="X34" s="186"/>
      <c r="Y34" s="186"/>
      <c r="Z34" s="186"/>
      <c r="AA34" s="186"/>
      <c r="AB34" s="186"/>
      <c r="AC34" s="186"/>
      <c r="AD34" s="186"/>
      <c r="AE34" s="186"/>
      <c r="AF34" s="184"/>
      <c r="AG34" s="184"/>
      <c r="AH34" s="184"/>
      <c r="AI34" s="184"/>
      <c r="AJ34" s="184"/>
      <c r="AK34" s="184"/>
      <c r="AL34" s="187"/>
      <c r="AM34" s="172">
        <f t="shared" ref="AM34:AM40" si="68">SUM(AN34:BD34)</f>
        <v>1335485.8999999999</v>
      </c>
      <c r="AN34" s="193">
        <f>AMPOP!K39</f>
        <v>1335485.8999999999</v>
      </c>
      <c r="AO34" s="183"/>
      <c r="AP34" s="183"/>
      <c r="AQ34" s="183"/>
      <c r="AR34" s="183"/>
      <c r="AS34" s="183"/>
      <c r="AT34" s="183"/>
      <c r="AU34" s="183"/>
      <c r="AV34" s="183"/>
      <c r="AW34" s="183"/>
      <c r="AX34" s="184"/>
      <c r="AY34" s="184"/>
      <c r="AZ34" s="184"/>
      <c r="BA34" s="184"/>
      <c r="BB34" s="184"/>
      <c r="BC34" s="184"/>
      <c r="BD34" s="187"/>
      <c r="BE34" s="172">
        <f t="shared" ref="BE34:BE40" si="69">SUM(BF34:BV34)</f>
        <v>1335485.8999999999</v>
      </c>
      <c r="BF34" s="193">
        <f>AMPOP!L39</f>
        <v>1335485.8999999999</v>
      </c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184"/>
      <c r="BR34" s="184"/>
      <c r="BS34" s="184"/>
      <c r="BT34" s="184"/>
      <c r="BU34" s="184"/>
      <c r="BV34" s="187"/>
      <c r="BW34" s="174">
        <f t="shared" si="67"/>
        <v>1335485.8999999999</v>
      </c>
      <c r="BX34" s="174">
        <f>AMPOP!J39</f>
        <v>1335485.8999999999</v>
      </c>
      <c r="BY34" s="174"/>
      <c r="BZ34" s="174"/>
      <c r="CA34" s="174"/>
      <c r="CB34" s="174"/>
      <c r="CC34" s="174"/>
      <c r="CD34" s="174"/>
      <c r="CE34" s="174"/>
      <c r="CF34" s="174"/>
      <c r="CG34" s="178"/>
      <c r="CH34" s="178"/>
      <c r="CI34" s="178"/>
      <c r="CJ34" s="178"/>
      <c r="CK34" s="178"/>
      <c r="CL34" s="174"/>
      <c r="CM34" s="174"/>
      <c r="CN34" s="172">
        <f t="shared" ref="CN34:CN40" si="70">SUM(CO34:DD34)</f>
        <v>1335485.8999999999</v>
      </c>
      <c r="CO34" s="183">
        <f>AMPOP!K39</f>
        <v>1335485.8999999999</v>
      </c>
      <c r="CP34" s="186"/>
      <c r="CQ34" s="186"/>
      <c r="CR34" s="186"/>
      <c r="CS34" s="186"/>
      <c r="CT34" s="186"/>
      <c r="CU34" s="186"/>
      <c r="CV34" s="186"/>
      <c r="CW34" s="186"/>
      <c r="CX34" s="184"/>
      <c r="CY34" s="184"/>
      <c r="CZ34" s="184"/>
      <c r="DA34" s="184"/>
      <c r="DB34" s="184"/>
      <c r="DC34" s="184"/>
      <c r="DD34" s="185"/>
      <c r="DE34" s="172">
        <f>AMPOP!L39</f>
        <v>1335485.8999999999</v>
      </c>
      <c r="DF34" s="183">
        <f>AMPOP!Y39</f>
        <v>0</v>
      </c>
      <c r="DG34" s="186"/>
      <c r="DH34" s="186"/>
      <c r="DI34" s="186"/>
      <c r="DJ34" s="186"/>
      <c r="DK34" s="186"/>
      <c r="DL34" s="186"/>
      <c r="DM34" s="186"/>
      <c r="DN34" s="186"/>
      <c r="DO34" s="184"/>
      <c r="DP34" s="184"/>
      <c r="DQ34" s="184"/>
      <c r="DR34" s="184"/>
      <c r="DS34" s="184"/>
      <c r="DT34" s="184"/>
      <c r="DU34" s="187"/>
    </row>
    <row r="35" spans="1:125" ht="15">
      <c r="A35" s="86"/>
      <c r="B35" s="100">
        <v>11003</v>
      </c>
      <c r="C35" s="70" t="s">
        <v>117</v>
      </c>
      <c r="D35" s="201">
        <f t="shared" si="59"/>
        <v>14550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84"/>
      <c r="P35" s="184"/>
      <c r="Q35" s="184"/>
      <c r="R35" s="184"/>
      <c r="S35" s="184"/>
      <c r="T35" s="201"/>
      <c r="U35" s="201">
        <f>AMPOP!H40</f>
        <v>14550</v>
      </c>
      <c r="V35" s="172">
        <f t="shared" si="60"/>
        <v>0</v>
      </c>
      <c r="W35" s="183"/>
      <c r="X35" s="192"/>
      <c r="Y35" s="192"/>
      <c r="Z35" s="192"/>
      <c r="AA35" s="192"/>
      <c r="AB35" s="192"/>
      <c r="AC35" s="192"/>
      <c r="AD35" s="192"/>
      <c r="AE35" s="192"/>
      <c r="AF35" s="184"/>
      <c r="AG35" s="184"/>
      <c r="AH35" s="184"/>
      <c r="AI35" s="184"/>
      <c r="AJ35" s="184"/>
      <c r="AK35" s="184"/>
      <c r="AL35" s="195">
        <f>AMPOP!I40</f>
        <v>0</v>
      </c>
      <c r="AM35" s="172">
        <f t="shared" si="68"/>
        <v>26000</v>
      </c>
      <c r="AN35" s="183"/>
      <c r="AO35" s="193"/>
      <c r="AP35" s="193"/>
      <c r="AQ35" s="193"/>
      <c r="AR35" s="193"/>
      <c r="AS35" s="193"/>
      <c r="AT35" s="193"/>
      <c r="AU35" s="193"/>
      <c r="AV35" s="193"/>
      <c r="AW35" s="193"/>
      <c r="AX35" s="184"/>
      <c r="AY35" s="184"/>
      <c r="AZ35" s="184"/>
      <c r="BA35" s="184"/>
      <c r="BB35" s="184"/>
      <c r="BC35" s="184"/>
      <c r="BD35" s="195">
        <f>AMPOP!K40</f>
        <v>26000</v>
      </c>
      <c r="BE35" s="172">
        <f t="shared" si="69"/>
        <v>26000</v>
      </c>
      <c r="BF35" s="183"/>
      <c r="BG35" s="193"/>
      <c r="BH35" s="193"/>
      <c r="BI35" s="193"/>
      <c r="BJ35" s="193"/>
      <c r="BK35" s="193"/>
      <c r="BL35" s="193"/>
      <c r="BM35" s="193"/>
      <c r="BN35" s="193"/>
      <c r="BO35" s="193"/>
      <c r="BP35" s="184"/>
      <c r="BQ35" s="184"/>
      <c r="BR35" s="184"/>
      <c r="BS35" s="184"/>
      <c r="BT35" s="184"/>
      <c r="BU35" s="184"/>
      <c r="BV35" s="195">
        <f>AMPOP!L40</f>
        <v>26000</v>
      </c>
      <c r="BW35" s="174">
        <f>SUM(BX35:CM35)</f>
        <v>15000</v>
      </c>
      <c r="BX35" s="174"/>
      <c r="BY35" s="174"/>
      <c r="BZ35" s="174"/>
      <c r="CA35" s="174"/>
      <c r="CB35" s="174"/>
      <c r="CC35" s="174"/>
      <c r="CD35" s="174"/>
      <c r="CE35" s="174"/>
      <c r="CF35" s="181"/>
      <c r="CG35" s="178"/>
      <c r="CH35" s="178"/>
      <c r="CI35" s="178"/>
      <c r="CJ35" s="178"/>
      <c r="CK35" s="178"/>
      <c r="CL35" s="174"/>
      <c r="CM35" s="174">
        <f>AMPOP!J40</f>
        <v>15000</v>
      </c>
      <c r="CN35" s="172">
        <f t="shared" si="70"/>
        <v>26000</v>
      </c>
      <c r="CO35" s="183"/>
      <c r="CP35" s="192"/>
      <c r="CQ35" s="192"/>
      <c r="CR35" s="192"/>
      <c r="CS35" s="192"/>
      <c r="CT35" s="192"/>
      <c r="CU35" s="192"/>
      <c r="CV35" s="192"/>
      <c r="CW35" s="192"/>
      <c r="CX35" s="184"/>
      <c r="CY35" s="184"/>
      <c r="CZ35" s="184"/>
      <c r="DA35" s="184"/>
      <c r="DB35" s="184"/>
      <c r="DC35" s="184"/>
      <c r="DD35" s="349">
        <f>AMPOP!K40</f>
        <v>26000</v>
      </c>
      <c r="DE35" s="172">
        <f>AMPOP!L40</f>
        <v>26000</v>
      </c>
      <c r="DF35" s="183"/>
      <c r="DG35" s="192"/>
      <c r="DH35" s="192"/>
      <c r="DI35" s="192"/>
      <c r="DJ35" s="192"/>
      <c r="DK35" s="192"/>
      <c r="DL35" s="192"/>
      <c r="DM35" s="192"/>
      <c r="DN35" s="192"/>
      <c r="DO35" s="184"/>
      <c r="DP35" s="184"/>
      <c r="DQ35" s="184"/>
      <c r="DR35" s="184"/>
      <c r="DS35" s="184"/>
      <c r="DT35" s="184"/>
      <c r="DU35" s="195">
        <f>AMPOP!L40</f>
        <v>26000</v>
      </c>
    </row>
    <row r="36" spans="1:125" ht="15">
      <c r="A36" s="86"/>
      <c r="B36" s="103">
        <v>11004</v>
      </c>
      <c r="C36" s="69" t="s">
        <v>118</v>
      </c>
      <c r="D36" s="201">
        <f t="shared" si="59"/>
        <v>43710.7</v>
      </c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84"/>
      <c r="P36" s="184"/>
      <c r="Q36" s="184"/>
      <c r="R36" s="184"/>
      <c r="S36" s="184"/>
      <c r="T36" s="201">
        <f>AMPOP!H41</f>
        <v>43710.7</v>
      </c>
      <c r="U36" s="201"/>
      <c r="V36" s="172">
        <f t="shared" si="60"/>
        <v>43710.9</v>
      </c>
      <c r="W36" s="183"/>
      <c r="X36" s="192"/>
      <c r="Y36" s="192"/>
      <c r="Z36" s="192"/>
      <c r="AA36" s="192"/>
      <c r="AB36" s="192"/>
      <c r="AC36" s="192"/>
      <c r="AD36" s="192"/>
      <c r="AE36" s="192"/>
      <c r="AF36" s="184"/>
      <c r="AG36" s="184"/>
      <c r="AH36" s="184"/>
      <c r="AI36" s="184"/>
      <c r="AJ36" s="184"/>
      <c r="AK36" s="196">
        <f>AMPOP!I41</f>
        <v>43710.9</v>
      </c>
      <c r="AL36" s="197"/>
      <c r="AM36" s="172">
        <f t="shared" si="68"/>
        <v>76800</v>
      </c>
      <c r="AN36" s="183"/>
      <c r="AO36" s="193"/>
      <c r="AP36" s="193"/>
      <c r="AQ36" s="193"/>
      <c r="AR36" s="193"/>
      <c r="AS36" s="193"/>
      <c r="AT36" s="193"/>
      <c r="AU36" s="193"/>
      <c r="AV36" s="193"/>
      <c r="AW36" s="193"/>
      <c r="AX36" s="184"/>
      <c r="AY36" s="184"/>
      <c r="AZ36" s="184"/>
      <c r="BA36" s="184"/>
      <c r="BB36" s="184">
        <v>48800</v>
      </c>
      <c r="BC36" s="196">
        <v>28000</v>
      </c>
      <c r="BD36" s="197"/>
      <c r="BE36" s="172">
        <f t="shared" si="69"/>
        <v>76800</v>
      </c>
      <c r="BF36" s="183"/>
      <c r="BG36" s="193"/>
      <c r="BH36" s="193"/>
      <c r="BI36" s="193"/>
      <c r="BJ36" s="193"/>
      <c r="BK36" s="193"/>
      <c r="BL36" s="193"/>
      <c r="BM36" s="193"/>
      <c r="BN36" s="193"/>
      <c r="BO36" s="193"/>
      <c r="BP36" s="184"/>
      <c r="BQ36" s="184"/>
      <c r="BR36" s="184"/>
      <c r="BS36" s="184"/>
      <c r="BT36" s="184">
        <v>48800</v>
      </c>
      <c r="BU36" s="196">
        <v>28000</v>
      </c>
      <c r="BV36" s="197"/>
      <c r="BW36" s="174">
        <f t="shared" si="67"/>
        <v>125100</v>
      </c>
      <c r="BX36" s="174"/>
      <c r="BY36" s="174"/>
      <c r="BZ36" s="174"/>
      <c r="CA36" s="174"/>
      <c r="CB36" s="174"/>
      <c r="CC36" s="174"/>
      <c r="CD36" s="174"/>
      <c r="CE36" s="174"/>
      <c r="CF36" s="181"/>
      <c r="CG36" s="178"/>
      <c r="CH36" s="178"/>
      <c r="CI36" s="178"/>
      <c r="CJ36" s="178"/>
      <c r="CK36" s="178"/>
      <c r="CL36" s="174">
        <f>AMPOP!J41</f>
        <v>125100</v>
      </c>
      <c r="CM36" s="174"/>
      <c r="CN36" s="172">
        <f t="shared" si="70"/>
        <v>139000</v>
      </c>
      <c r="CO36" s="183"/>
      <c r="CP36" s="192"/>
      <c r="CQ36" s="192"/>
      <c r="CR36" s="192"/>
      <c r="CS36" s="192"/>
      <c r="CT36" s="192"/>
      <c r="CU36" s="192"/>
      <c r="CV36" s="192"/>
      <c r="CW36" s="192"/>
      <c r="CX36" s="184"/>
      <c r="CY36" s="184"/>
      <c r="CZ36" s="184"/>
      <c r="DA36" s="184"/>
      <c r="DB36" s="184"/>
      <c r="DC36" s="196">
        <f>AMPOP!K41</f>
        <v>139000</v>
      </c>
      <c r="DD36" s="194"/>
      <c r="DE36" s="172">
        <f>AMPOP!L41</f>
        <v>152900</v>
      </c>
      <c r="DF36" s="183"/>
      <c r="DG36" s="192"/>
      <c r="DH36" s="192"/>
      <c r="DI36" s="192"/>
      <c r="DJ36" s="192"/>
      <c r="DK36" s="192"/>
      <c r="DL36" s="192"/>
      <c r="DM36" s="192"/>
      <c r="DN36" s="192"/>
      <c r="DO36" s="184"/>
      <c r="DP36" s="184"/>
      <c r="DQ36" s="184"/>
      <c r="DR36" s="184"/>
      <c r="DS36" s="184"/>
      <c r="DT36" s="196">
        <f>AMPOP!Y41</f>
        <v>0</v>
      </c>
      <c r="DU36" s="197"/>
    </row>
    <row r="37" spans="1:125" ht="27">
      <c r="A37" s="613"/>
      <c r="B37" s="263">
        <v>31001</v>
      </c>
      <c r="C37" s="322" t="s">
        <v>217</v>
      </c>
      <c r="D37" s="201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84"/>
      <c r="P37" s="184"/>
      <c r="Q37" s="184"/>
      <c r="R37" s="184"/>
      <c r="S37" s="184"/>
      <c r="T37" s="201"/>
      <c r="U37" s="201"/>
      <c r="V37" s="172"/>
      <c r="W37" s="183"/>
      <c r="X37" s="192"/>
      <c r="Y37" s="192"/>
      <c r="Z37" s="192"/>
      <c r="AA37" s="192"/>
      <c r="AB37" s="192"/>
      <c r="AC37" s="192"/>
      <c r="AD37" s="192"/>
      <c r="AE37" s="192"/>
      <c r="AF37" s="184"/>
      <c r="AG37" s="184"/>
      <c r="AH37" s="184"/>
      <c r="AI37" s="184"/>
      <c r="AJ37" s="184"/>
      <c r="AK37" s="196"/>
      <c r="AL37" s="197"/>
      <c r="AM37" s="172"/>
      <c r="AN37" s="183"/>
      <c r="AO37" s="193"/>
      <c r="AP37" s="193"/>
      <c r="AQ37" s="193"/>
      <c r="AR37" s="193"/>
      <c r="AS37" s="193"/>
      <c r="AT37" s="193"/>
      <c r="AU37" s="193"/>
      <c r="AV37" s="193"/>
      <c r="AW37" s="193"/>
      <c r="AX37" s="184"/>
      <c r="AY37" s="184"/>
      <c r="AZ37" s="184"/>
      <c r="BA37" s="184"/>
      <c r="BB37" s="184"/>
      <c r="BC37" s="196"/>
      <c r="BD37" s="197"/>
      <c r="BE37" s="172"/>
      <c r="BF37" s="183"/>
      <c r="BG37" s="193"/>
      <c r="BH37" s="193"/>
      <c r="BI37" s="193"/>
      <c r="BJ37" s="193"/>
      <c r="BK37" s="193"/>
      <c r="BL37" s="193"/>
      <c r="BM37" s="193"/>
      <c r="BN37" s="193"/>
      <c r="BO37" s="193"/>
      <c r="BP37" s="184"/>
      <c r="BQ37" s="184"/>
      <c r="BR37" s="184"/>
      <c r="BS37" s="184"/>
      <c r="BT37" s="184"/>
      <c r="BU37" s="196"/>
      <c r="BV37" s="197"/>
      <c r="BW37" s="174">
        <f t="shared" si="67"/>
        <v>9730</v>
      </c>
      <c r="BX37" s="174"/>
      <c r="BY37" s="174"/>
      <c r="BZ37" s="174"/>
      <c r="CA37" s="174"/>
      <c r="CB37" s="174"/>
      <c r="CC37" s="174"/>
      <c r="CD37" s="174"/>
      <c r="CE37" s="174"/>
      <c r="CF37" s="181"/>
      <c r="CG37" s="178">
        <f>AMPOP!J42</f>
        <v>9730</v>
      </c>
      <c r="CH37" s="178"/>
      <c r="CI37" s="178"/>
      <c r="CJ37" s="178"/>
      <c r="CK37" s="178"/>
      <c r="CL37" s="174"/>
      <c r="CM37" s="174"/>
      <c r="CN37" s="172"/>
      <c r="CO37" s="183"/>
      <c r="CP37" s="192"/>
      <c r="CQ37" s="192"/>
      <c r="CR37" s="192"/>
      <c r="CS37" s="192"/>
      <c r="CT37" s="192"/>
      <c r="CU37" s="192"/>
      <c r="CV37" s="192"/>
      <c r="CW37" s="192"/>
      <c r="CX37" s="184"/>
      <c r="CY37" s="184"/>
      <c r="CZ37" s="184"/>
      <c r="DA37" s="184"/>
      <c r="DB37" s="184"/>
      <c r="DC37" s="196"/>
      <c r="DD37" s="194"/>
      <c r="DE37" s="172"/>
      <c r="DF37" s="183"/>
      <c r="DG37" s="192"/>
      <c r="DH37" s="192"/>
      <c r="DI37" s="192"/>
      <c r="DJ37" s="192"/>
      <c r="DK37" s="192"/>
      <c r="DL37" s="192"/>
      <c r="DM37" s="192"/>
      <c r="DN37" s="192"/>
      <c r="DO37" s="184"/>
      <c r="DP37" s="184"/>
      <c r="DQ37" s="184"/>
      <c r="DR37" s="184"/>
      <c r="DS37" s="184"/>
      <c r="DT37" s="196"/>
      <c r="DU37" s="197"/>
    </row>
    <row r="38" spans="1:125" ht="27">
      <c r="A38" s="613"/>
      <c r="B38" s="263">
        <v>31003</v>
      </c>
      <c r="C38" s="322" t="s">
        <v>219</v>
      </c>
      <c r="D38" s="201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84"/>
      <c r="P38" s="184"/>
      <c r="Q38" s="184"/>
      <c r="R38" s="184"/>
      <c r="S38" s="184"/>
      <c r="T38" s="201"/>
      <c r="U38" s="201"/>
      <c r="V38" s="172"/>
      <c r="W38" s="183"/>
      <c r="X38" s="192"/>
      <c r="Y38" s="192"/>
      <c r="Z38" s="192"/>
      <c r="AA38" s="192"/>
      <c r="AB38" s="192"/>
      <c r="AC38" s="192"/>
      <c r="AD38" s="192"/>
      <c r="AE38" s="192"/>
      <c r="AF38" s="184"/>
      <c r="AG38" s="184"/>
      <c r="AH38" s="184"/>
      <c r="AI38" s="184"/>
      <c r="AJ38" s="184"/>
      <c r="AK38" s="196"/>
      <c r="AL38" s="197"/>
      <c r="AM38" s="172"/>
      <c r="AN38" s="183"/>
      <c r="AO38" s="193"/>
      <c r="AP38" s="193"/>
      <c r="AQ38" s="193"/>
      <c r="AR38" s="193"/>
      <c r="AS38" s="193"/>
      <c r="AT38" s="193"/>
      <c r="AU38" s="193"/>
      <c r="AV38" s="193"/>
      <c r="AW38" s="193"/>
      <c r="AX38" s="184"/>
      <c r="AY38" s="184"/>
      <c r="AZ38" s="184"/>
      <c r="BA38" s="184"/>
      <c r="BB38" s="184"/>
      <c r="BC38" s="196"/>
      <c r="BD38" s="197"/>
      <c r="BE38" s="172"/>
      <c r="BF38" s="183"/>
      <c r="BG38" s="193"/>
      <c r="BH38" s="193"/>
      <c r="BI38" s="193"/>
      <c r="BJ38" s="193"/>
      <c r="BK38" s="193"/>
      <c r="BL38" s="193"/>
      <c r="BM38" s="193"/>
      <c r="BN38" s="193"/>
      <c r="BO38" s="193"/>
      <c r="BP38" s="184"/>
      <c r="BQ38" s="184"/>
      <c r="BR38" s="184"/>
      <c r="BS38" s="184"/>
      <c r="BT38" s="184"/>
      <c r="BU38" s="196"/>
      <c r="BV38" s="197"/>
      <c r="BW38" s="174">
        <f t="shared" si="67"/>
        <v>3000</v>
      </c>
      <c r="BX38" s="174"/>
      <c r="BY38" s="174"/>
      <c r="BZ38" s="174"/>
      <c r="CA38" s="174"/>
      <c r="CB38" s="174"/>
      <c r="CC38" s="174"/>
      <c r="CD38" s="174"/>
      <c r="CE38" s="174">
        <f>AMPOP!J43</f>
        <v>3000</v>
      </c>
      <c r="CF38" s="181"/>
      <c r="CG38" s="178"/>
      <c r="CH38" s="178"/>
      <c r="CI38" s="178"/>
      <c r="CJ38" s="178"/>
      <c r="CK38" s="178"/>
      <c r="CL38" s="174"/>
      <c r="CM38" s="174"/>
      <c r="CN38" s="172"/>
      <c r="CO38" s="183"/>
      <c r="CP38" s="192"/>
      <c r="CQ38" s="192"/>
      <c r="CR38" s="192"/>
      <c r="CS38" s="192"/>
      <c r="CT38" s="192"/>
      <c r="CU38" s="192"/>
      <c r="CV38" s="192"/>
      <c r="CW38" s="192"/>
      <c r="CX38" s="184"/>
      <c r="CY38" s="184"/>
      <c r="CZ38" s="184"/>
      <c r="DA38" s="184"/>
      <c r="DB38" s="184"/>
      <c r="DC38" s="196"/>
      <c r="DD38" s="194"/>
      <c r="DE38" s="172"/>
      <c r="DF38" s="183"/>
      <c r="DG38" s="192"/>
      <c r="DH38" s="192"/>
      <c r="DI38" s="192"/>
      <c r="DJ38" s="192"/>
      <c r="DK38" s="192"/>
      <c r="DL38" s="192"/>
      <c r="DM38" s="192"/>
      <c r="DN38" s="192"/>
      <c r="DO38" s="184"/>
      <c r="DP38" s="184"/>
      <c r="DQ38" s="184"/>
      <c r="DR38" s="184"/>
      <c r="DS38" s="184"/>
      <c r="DT38" s="196"/>
      <c r="DU38" s="197"/>
    </row>
    <row r="39" spans="1:125" ht="27">
      <c r="A39" s="86"/>
      <c r="B39" s="100">
        <v>32001</v>
      </c>
      <c r="C39" s="70" t="s">
        <v>119</v>
      </c>
      <c r="D39" s="201">
        <f t="shared" si="59"/>
        <v>232842.97</v>
      </c>
      <c r="E39" s="193"/>
      <c r="F39" s="275"/>
      <c r="G39" s="193"/>
      <c r="H39" s="193"/>
      <c r="I39" s="275"/>
      <c r="J39" s="193"/>
      <c r="K39" s="193"/>
      <c r="L39" s="201"/>
      <c r="M39" s="201">
        <f>AMPOP!H44</f>
        <v>232842.97</v>
      </c>
      <c r="N39" s="193"/>
      <c r="O39" s="184"/>
      <c r="P39" s="184"/>
      <c r="Q39" s="184"/>
      <c r="R39" s="184"/>
      <c r="S39" s="184"/>
      <c r="T39" s="201"/>
      <c r="U39" s="201"/>
      <c r="V39" s="172">
        <f t="shared" si="60"/>
        <v>413011.7</v>
      </c>
      <c r="W39" s="183"/>
      <c r="X39" s="192"/>
      <c r="Y39" s="192"/>
      <c r="Z39" s="192"/>
      <c r="AA39" s="192"/>
      <c r="AB39" s="192"/>
      <c r="AC39" s="192"/>
      <c r="AD39" s="192">
        <f>AMPOP!I44</f>
        <v>413011.7</v>
      </c>
      <c r="AE39" s="192"/>
      <c r="AF39" s="184"/>
      <c r="AG39" s="184"/>
      <c r="AH39" s="184"/>
      <c r="AI39" s="184"/>
      <c r="AJ39" s="184"/>
      <c r="AK39" s="184"/>
      <c r="AL39" s="187"/>
      <c r="AM39" s="172">
        <f t="shared" si="68"/>
        <v>1468350</v>
      </c>
      <c r="AN39" s="183"/>
      <c r="AO39" s="193"/>
      <c r="AP39" s="193"/>
      <c r="AQ39" s="193"/>
      <c r="AR39" s="193"/>
      <c r="AS39" s="193"/>
      <c r="AT39" s="193"/>
      <c r="AU39" s="193">
        <f>AMPOP!K44</f>
        <v>1468350</v>
      </c>
      <c r="AV39" s="193"/>
      <c r="AW39" s="193"/>
      <c r="AX39" s="184"/>
      <c r="AY39" s="184"/>
      <c r="AZ39" s="184"/>
      <c r="BA39" s="184"/>
      <c r="BB39" s="184"/>
      <c r="BC39" s="184"/>
      <c r="BD39" s="187"/>
      <c r="BE39" s="172">
        <f t="shared" si="69"/>
        <v>2092236.7</v>
      </c>
      <c r="BF39" s="183"/>
      <c r="BG39" s="193"/>
      <c r="BH39" s="193"/>
      <c r="BI39" s="193"/>
      <c r="BJ39" s="193"/>
      <c r="BK39" s="193"/>
      <c r="BL39" s="193"/>
      <c r="BM39" s="193">
        <f>AMPOP!L44</f>
        <v>2092236.7</v>
      </c>
      <c r="BN39" s="193"/>
      <c r="BO39" s="193"/>
      <c r="BP39" s="184"/>
      <c r="BQ39" s="184"/>
      <c r="BR39" s="184"/>
      <c r="BS39" s="184"/>
      <c r="BT39" s="184"/>
      <c r="BU39" s="184"/>
      <c r="BV39" s="187"/>
      <c r="BW39" s="174">
        <f t="shared" si="67"/>
        <v>696867.7</v>
      </c>
      <c r="BX39" s="174"/>
      <c r="BY39" s="174"/>
      <c r="BZ39" s="174"/>
      <c r="CA39" s="174"/>
      <c r="CB39" s="174"/>
      <c r="CC39" s="174"/>
      <c r="CD39" s="174"/>
      <c r="CE39" s="174">
        <f>AMPOP!J44</f>
        <v>696867.7</v>
      </c>
      <c r="CF39" s="181"/>
      <c r="CG39" s="178"/>
      <c r="CH39" s="178"/>
      <c r="CI39" s="178"/>
      <c r="CJ39" s="178"/>
      <c r="CK39" s="178"/>
      <c r="CL39" s="174"/>
      <c r="CM39" s="174"/>
      <c r="CN39" s="172">
        <f t="shared" si="70"/>
        <v>1468350</v>
      </c>
      <c r="CO39" s="183"/>
      <c r="CP39" s="192"/>
      <c r="CQ39" s="192"/>
      <c r="CR39" s="192"/>
      <c r="CS39" s="192"/>
      <c r="CT39" s="192"/>
      <c r="CU39" s="192"/>
      <c r="CV39" s="192">
        <f>AMPOP!K44</f>
        <v>1468350</v>
      </c>
      <c r="CW39" s="192"/>
      <c r="CX39" s="184"/>
      <c r="CY39" s="184"/>
      <c r="CZ39" s="184"/>
      <c r="DA39" s="184"/>
      <c r="DB39" s="184"/>
      <c r="DC39" s="184"/>
      <c r="DD39" s="185"/>
      <c r="DE39" s="172">
        <f>AMPOP!L44</f>
        <v>2092236.7</v>
      </c>
      <c r="DF39" s="183"/>
      <c r="DG39" s="192"/>
      <c r="DH39" s="192"/>
      <c r="DI39" s="192"/>
      <c r="DJ39" s="192"/>
      <c r="DK39" s="192"/>
      <c r="DL39" s="192"/>
      <c r="DM39" s="192">
        <f>AMPOP!Y44</f>
        <v>0</v>
      </c>
      <c r="DN39" s="192"/>
      <c r="DO39" s="184"/>
      <c r="DP39" s="184"/>
      <c r="DQ39" s="184"/>
      <c r="DR39" s="184"/>
      <c r="DS39" s="184"/>
      <c r="DT39" s="184"/>
      <c r="DU39" s="187"/>
    </row>
    <row r="40" spans="1:125" ht="15">
      <c r="A40" s="87"/>
      <c r="B40" s="100">
        <v>32002</v>
      </c>
      <c r="C40" s="70" t="s">
        <v>26</v>
      </c>
      <c r="D40" s="201">
        <f t="shared" si="59"/>
        <v>46784.9</v>
      </c>
      <c r="E40" s="193"/>
      <c r="F40" s="193"/>
      <c r="G40" s="193"/>
      <c r="H40" s="193"/>
      <c r="I40" s="193"/>
      <c r="J40" s="193"/>
      <c r="K40" s="193"/>
      <c r="L40" s="201">
        <f>AMPOP!H45</f>
        <v>46784.9</v>
      </c>
      <c r="M40" s="201"/>
      <c r="N40" s="193"/>
      <c r="O40" s="184"/>
      <c r="P40" s="184"/>
      <c r="Q40" s="184"/>
      <c r="R40" s="184"/>
      <c r="S40" s="184"/>
      <c r="T40" s="184"/>
      <c r="U40" s="185"/>
      <c r="V40" s="172">
        <f t="shared" si="60"/>
        <v>188532.72</v>
      </c>
      <c r="W40" s="183"/>
      <c r="X40" s="192"/>
      <c r="Y40" s="192"/>
      <c r="Z40" s="192"/>
      <c r="AA40" s="192"/>
      <c r="AB40" s="192"/>
      <c r="AC40" s="192">
        <f>AMPOP!I45</f>
        <v>188532.72</v>
      </c>
      <c r="AD40" s="192"/>
      <c r="AE40" s="192"/>
      <c r="AF40" s="184"/>
      <c r="AG40" s="184"/>
      <c r="AH40" s="184"/>
      <c r="AI40" s="184"/>
      <c r="AJ40" s="184"/>
      <c r="AK40" s="184"/>
      <c r="AL40" s="187"/>
      <c r="AM40" s="172">
        <f t="shared" si="68"/>
        <v>0</v>
      </c>
      <c r="AN40" s="183"/>
      <c r="AO40" s="193"/>
      <c r="AP40" s="193"/>
      <c r="AQ40" s="193"/>
      <c r="AR40" s="193"/>
      <c r="AS40" s="193"/>
      <c r="AT40" s="198">
        <f>AMPOP!K45</f>
        <v>0</v>
      </c>
      <c r="AU40" s="193"/>
      <c r="AV40" s="193"/>
      <c r="AW40" s="193"/>
      <c r="AX40" s="184"/>
      <c r="AY40" s="184"/>
      <c r="AZ40" s="184"/>
      <c r="BA40" s="184"/>
      <c r="BB40" s="184"/>
      <c r="BC40" s="184"/>
      <c r="BD40" s="187"/>
      <c r="BE40" s="172">
        <f t="shared" si="69"/>
        <v>0</v>
      </c>
      <c r="BF40" s="183"/>
      <c r="BG40" s="193"/>
      <c r="BH40" s="193"/>
      <c r="BI40" s="193"/>
      <c r="BJ40" s="193"/>
      <c r="BK40" s="193"/>
      <c r="BL40" s="198">
        <f>AMPOP!L45</f>
        <v>0</v>
      </c>
      <c r="BM40" s="193"/>
      <c r="BN40" s="193"/>
      <c r="BO40" s="193"/>
      <c r="BP40" s="184"/>
      <c r="BQ40" s="184"/>
      <c r="BR40" s="184"/>
      <c r="BS40" s="184"/>
      <c r="BT40" s="184"/>
      <c r="BU40" s="184"/>
      <c r="BV40" s="187"/>
      <c r="BW40" s="174">
        <f t="shared" si="67"/>
        <v>489261.6</v>
      </c>
      <c r="BX40" s="174"/>
      <c r="BY40" s="174"/>
      <c r="BZ40" s="174"/>
      <c r="CA40" s="174"/>
      <c r="CB40" s="174"/>
      <c r="CC40" s="174"/>
      <c r="CD40" s="174">
        <f>AMPOP!J45</f>
        <v>489261.6</v>
      </c>
      <c r="CE40" s="174"/>
      <c r="CF40" s="181"/>
      <c r="CG40" s="178"/>
      <c r="CH40" s="178"/>
      <c r="CI40" s="178"/>
      <c r="CJ40" s="178"/>
      <c r="CK40" s="178"/>
      <c r="CL40" s="178"/>
      <c r="CM40" s="182"/>
      <c r="CN40" s="172">
        <f t="shared" si="70"/>
        <v>0</v>
      </c>
      <c r="CO40" s="183"/>
      <c r="CP40" s="192"/>
      <c r="CQ40" s="192"/>
      <c r="CR40" s="192"/>
      <c r="CS40" s="192"/>
      <c r="CT40" s="192"/>
      <c r="CU40" s="192">
        <f>AMPOP!K45</f>
        <v>0</v>
      </c>
      <c r="CV40" s="192"/>
      <c r="CW40" s="192"/>
      <c r="CX40" s="184"/>
      <c r="CY40" s="184"/>
      <c r="CZ40" s="184"/>
      <c r="DA40" s="184"/>
      <c r="DB40" s="184"/>
      <c r="DC40" s="184"/>
      <c r="DD40" s="185"/>
      <c r="DE40" s="172">
        <f>AMPOP!L45</f>
        <v>0</v>
      </c>
      <c r="DF40" s="183"/>
      <c r="DG40" s="192"/>
      <c r="DH40" s="192"/>
      <c r="DI40" s="192"/>
      <c r="DJ40" s="192"/>
      <c r="DK40" s="192"/>
      <c r="DL40" s="192">
        <f>AMPOP!Y45</f>
        <v>0</v>
      </c>
      <c r="DM40" s="192"/>
      <c r="DN40" s="192"/>
      <c r="DO40" s="184"/>
      <c r="DP40" s="184"/>
      <c r="DQ40" s="184"/>
      <c r="DR40" s="184"/>
      <c r="DS40" s="184"/>
      <c r="DT40" s="184"/>
      <c r="DU40" s="187"/>
    </row>
    <row r="41" spans="1:125" s="3" customFormat="1" ht="40.5" customHeight="1">
      <c r="A41" s="78" t="s">
        <v>120</v>
      </c>
      <c r="B41" s="96"/>
      <c r="C41" s="75" t="s">
        <v>121</v>
      </c>
      <c r="D41" s="164">
        <f>D42+D43</f>
        <v>353589.8</v>
      </c>
      <c r="E41" s="164">
        <f t="shared" ref="E41:U41" si="71">E42+E43</f>
        <v>40533.1</v>
      </c>
      <c r="F41" s="164">
        <f t="shared" si="71"/>
        <v>0</v>
      </c>
      <c r="G41" s="164">
        <f t="shared" si="71"/>
        <v>313056.7</v>
      </c>
      <c r="H41" s="164">
        <f t="shared" si="71"/>
        <v>0</v>
      </c>
      <c r="I41" s="164">
        <f t="shared" si="71"/>
        <v>0</v>
      </c>
      <c r="J41" s="164">
        <f t="shared" si="71"/>
        <v>0</v>
      </c>
      <c r="K41" s="164">
        <f t="shared" si="71"/>
        <v>0</v>
      </c>
      <c r="L41" s="164">
        <f t="shared" si="71"/>
        <v>0</v>
      </c>
      <c r="M41" s="164">
        <f t="shared" si="71"/>
        <v>0</v>
      </c>
      <c r="N41" s="164">
        <f t="shared" si="71"/>
        <v>0</v>
      </c>
      <c r="O41" s="164">
        <f t="shared" si="71"/>
        <v>0</v>
      </c>
      <c r="P41" s="164">
        <f t="shared" si="71"/>
        <v>0</v>
      </c>
      <c r="Q41" s="164">
        <f t="shared" si="71"/>
        <v>0</v>
      </c>
      <c r="R41" s="164">
        <f t="shared" si="71"/>
        <v>0</v>
      </c>
      <c r="S41" s="164">
        <f t="shared" si="71"/>
        <v>0</v>
      </c>
      <c r="T41" s="164">
        <f t="shared" si="71"/>
        <v>0</v>
      </c>
      <c r="U41" s="164">
        <f t="shared" si="71"/>
        <v>0</v>
      </c>
      <c r="V41" s="336">
        <f>V42+V43</f>
        <v>344867.1</v>
      </c>
      <c r="W41" s="337">
        <f t="shared" ref="W41:AL41" si="72">W42+W43</f>
        <v>42303.1</v>
      </c>
      <c r="X41" s="337">
        <f t="shared" si="72"/>
        <v>302564</v>
      </c>
      <c r="Y41" s="337">
        <f t="shared" si="72"/>
        <v>0</v>
      </c>
      <c r="Z41" s="337">
        <f t="shared" si="72"/>
        <v>0</v>
      </c>
      <c r="AA41" s="337">
        <f t="shared" si="72"/>
        <v>0</v>
      </c>
      <c r="AB41" s="337">
        <f t="shared" si="72"/>
        <v>0</v>
      </c>
      <c r="AC41" s="337">
        <f t="shared" si="72"/>
        <v>0</v>
      </c>
      <c r="AD41" s="337">
        <f t="shared" si="72"/>
        <v>0</v>
      </c>
      <c r="AE41" s="337">
        <f t="shared" si="72"/>
        <v>0</v>
      </c>
      <c r="AF41" s="337">
        <f t="shared" si="72"/>
        <v>0</v>
      </c>
      <c r="AG41" s="337">
        <f t="shared" si="72"/>
        <v>0</v>
      </c>
      <c r="AH41" s="337">
        <f t="shared" si="72"/>
        <v>0</v>
      </c>
      <c r="AI41" s="337">
        <f t="shared" si="72"/>
        <v>0</v>
      </c>
      <c r="AJ41" s="337">
        <f t="shared" si="72"/>
        <v>0</v>
      </c>
      <c r="AK41" s="337">
        <f t="shared" si="72"/>
        <v>0</v>
      </c>
      <c r="AL41" s="338">
        <f t="shared" si="72"/>
        <v>0</v>
      </c>
      <c r="AM41" s="166">
        <f>AM42+AM43</f>
        <v>344867.1</v>
      </c>
      <c r="AN41" s="199">
        <f>AN42+AN43</f>
        <v>42303.1</v>
      </c>
      <c r="AO41" s="199">
        <f t="shared" ref="AO41:AV41" si="73">AO42+AO43</f>
        <v>302564</v>
      </c>
      <c r="AP41" s="199">
        <f t="shared" si="73"/>
        <v>0</v>
      </c>
      <c r="AQ41" s="199">
        <f t="shared" si="73"/>
        <v>0</v>
      </c>
      <c r="AR41" s="199">
        <f t="shared" si="73"/>
        <v>0</v>
      </c>
      <c r="AS41" s="199">
        <f t="shared" si="73"/>
        <v>0</v>
      </c>
      <c r="AT41" s="199">
        <f t="shared" si="73"/>
        <v>0</v>
      </c>
      <c r="AU41" s="199">
        <f t="shared" si="73"/>
        <v>0</v>
      </c>
      <c r="AV41" s="199">
        <f t="shared" si="73"/>
        <v>0</v>
      </c>
      <c r="AW41" s="199"/>
      <c r="AX41" s="199">
        <f t="shared" ref="AX41:BD41" si="74">AX42+AX43</f>
        <v>0</v>
      </c>
      <c r="AY41" s="199">
        <f t="shared" si="74"/>
        <v>0</v>
      </c>
      <c r="AZ41" s="199">
        <f t="shared" si="74"/>
        <v>0</v>
      </c>
      <c r="BA41" s="199">
        <f t="shared" si="74"/>
        <v>0</v>
      </c>
      <c r="BB41" s="199">
        <f t="shared" si="74"/>
        <v>0</v>
      </c>
      <c r="BC41" s="199">
        <f t="shared" si="74"/>
        <v>0</v>
      </c>
      <c r="BD41" s="200">
        <f t="shared" si="74"/>
        <v>0</v>
      </c>
      <c r="BE41" s="166">
        <f>BE42+BE43</f>
        <v>344867.1</v>
      </c>
      <c r="BF41" s="199">
        <f>BF42+BF43</f>
        <v>42303.1</v>
      </c>
      <c r="BG41" s="199">
        <f t="shared" ref="BG41:BN41" si="75">BG42+BG43</f>
        <v>302564</v>
      </c>
      <c r="BH41" s="199">
        <f t="shared" si="75"/>
        <v>0</v>
      </c>
      <c r="BI41" s="199">
        <f t="shared" si="75"/>
        <v>0</v>
      </c>
      <c r="BJ41" s="199">
        <f t="shared" si="75"/>
        <v>0</v>
      </c>
      <c r="BK41" s="199">
        <f t="shared" si="75"/>
        <v>0</v>
      </c>
      <c r="BL41" s="199">
        <f t="shared" si="75"/>
        <v>0</v>
      </c>
      <c r="BM41" s="199">
        <f t="shared" si="75"/>
        <v>0</v>
      </c>
      <c r="BN41" s="199">
        <f t="shared" si="75"/>
        <v>0</v>
      </c>
      <c r="BO41" s="199"/>
      <c r="BP41" s="199">
        <f t="shared" ref="BP41:BV41" si="76">BP42+BP43</f>
        <v>0</v>
      </c>
      <c r="BQ41" s="199">
        <f t="shared" si="76"/>
        <v>0</v>
      </c>
      <c r="BR41" s="199">
        <f t="shared" si="76"/>
        <v>0</v>
      </c>
      <c r="BS41" s="199">
        <f t="shared" si="76"/>
        <v>0</v>
      </c>
      <c r="BT41" s="199">
        <f t="shared" si="76"/>
        <v>0</v>
      </c>
      <c r="BU41" s="199">
        <f t="shared" si="76"/>
        <v>0</v>
      </c>
      <c r="BV41" s="200">
        <f t="shared" si="76"/>
        <v>0</v>
      </c>
      <c r="BW41" s="166">
        <f>BW42+BW43</f>
        <v>344867.1</v>
      </c>
      <c r="BX41" s="165">
        <f t="shared" ref="BX41:CM41" si="77">BX42+BX43</f>
        <v>42303.1</v>
      </c>
      <c r="BY41" s="165">
        <f t="shared" si="77"/>
        <v>302564</v>
      </c>
      <c r="BZ41" s="165">
        <f t="shared" si="77"/>
        <v>0</v>
      </c>
      <c r="CA41" s="165">
        <f t="shared" si="77"/>
        <v>0</v>
      </c>
      <c r="CB41" s="165">
        <f t="shared" si="77"/>
        <v>0</v>
      </c>
      <c r="CC41" s="165">
        <f t="shared" si="77"/>
        <v>0</v>
      </c>
      <c r="CD41" s="165">
        <f t="shared" si="77"/>
        <v>0</v>
      </c>
      <c r="CE41" s="165">
        <f t="shared" si="77"/>
        <v>0</v>
      </c>
      <c r="CF41" s="165">
        <f t="shared" si="77"/>
        <v>0</v>
      </c>
      <c r="CG41" s="165">
        <f t="shared" si="77"/>
        <v>0</v>
      </c>
      <c r="CH41" s="165">
        <f t="shared" si="77"/>
        <v>0</v>
      </c>
      <c r="CI41" s="165">
        <f t="shared" si="77"/>
        <v>0</v>
      </c>
      <c r="CJ41" s="165">
        <f t="shared" si="77"/>
        <v>0</v>
      </c>
      <c r="CK41" s="165">
        <f t="shared" si="77"/>
        <v>0</v>
      </c>
      <c r="CL41" s="165">
        <f t="shared" si="77"/>
        <v>0</v>
      </c>
      <c r="CM41" s="167">
        <f t="shared" si="77"/>
        <v>0</v>
      </c>
      <c r="CN41" s="340">
        <f>CN42+CN43</f>
        <v>344867.1</v>
      </c>
      <c r="CO41" s="341">
        <f t="shared" ref="CO41:DD41" si="78">CO42+CO43</f>
        <v>42303.1</v>
      </c>
      <c r="CP41" s="341">
        <f t="shared" si="78"/>
        <v>302564</v>
      </c>
      <c r="CQ41" s="341">
        <f t="shared" si="78"/>
        <v>0</v>
      </c>
      <c r="CR41" s="341">
        <f t="shared" si="78"/>
        <v>0</v>
      </c>
      <c r="CS41" s="341">
        <f t="shared" si="78"/>
        <v>0</v>
      </c>
      <c r="CT41" s="341">
        <f t="shared" si="78"/>
        <v>0</v>
      </c>
      <c r="CU41" s="341">
        <f t="shared" si="78"/>
        <v>0</v>
      </c>
      <c r="CV41" s="341">
        <f t="shared" si="78"/>
        <v>0</v>
      </c>
      <c r="CW41" s="341">
        <f t="shared" si="78"/>
        <v>0</v>
      </c>
      <c r="CX41" s="341">
        <f t="shared" si="78"/>
        <v>0</v>
      </c>
      <c r="CY41" s="341">
        <f t="shared" si="78"/>
        <v>0</v>
      </c>
      <c r="CZ41" s="341">
        <f t="shared" si="78"/>
        <v>0</v>
      </c>
      <c r="DA41" s="341">
        <f t="shared" si="78"/>
        <v>0</v>
      </c>
      <c r="DB41" s="341">
        <f t="shared" si="78"/>
        <v>0</v>
      </c>
      <c r="DC41" s="341">
        <f t="shared" si="78"/>
        <v>0</v>
      </c>
      <c r="DD41" s="350">
        <f t="shared" si="78"/>
        <v>0</v>
      </c>
      <c r="DE41" s="336">
        <f>DE42+DE43</f>
        <v>344867.1</v>
      </c>
      <c r="DF41" s="337">
        <f t="shared" ref="DF41:DU41" si="79">DF42+DF43</f>
        <v>42303.1</v>
      </c>
      <c r="DG41" s="337">
        <f t="shared" si="79"/>
        <v>302564</v>
      </c>
      <c r="DH41" s="337">
        <f t="shared" si="79"/>
        <v>0</v>
      </c>
      <c r="DI41" s="337">
        <f t="shared" si="79"/>
        <v>0</v>
      </c>
      <c r="DJ41" s="337">
        <f t="shared" si="79"/>
        <v>0</v>
      </c>
      <c r="DK41" s="337">
        <f t="shared" si="79"/>
        <v>0</v>
      </c>
      <c r="DL41" s="337">
        <f t="shared" si="79"/>
        <v>0</v>
      </c>
      <c r="DM41" s="337">
        <f t="shared" si="79"/>
        <v>0</v>
      </c>
      <c r="DN41" s="337">
        <f t="shared" si="79"/>
        <v>0</v>
      </c>
      <c r="DO41" s="337">
        <f t="shared" si="79"/>
        <v>0</v>
      </c>
      <c r="DP41" s="337">
        <f t="shared" si="79"/>
        <v>0</v>
      </c>
      <c r="DQ41" s="337">
        <f t="shared" si="79"/>
        <v>0</v>
      </c>
      <c r="DR41" s="337">
        <f t="shared" si="79"/>
        <v>0</v>
      </c>
      <c r="DS41" s="337">
        <f t="shared" si="79"/>
        <v>0</v>
      </c>
      <c r="DT41" s="337">
        <f t="shared" si="79"/>
        <v>0</v>
      </c>
      <c r="DU41" s="338">
        <f t="shared" si="79"/>
        <v>0</v>
      </c>
    </row>
    <row r="42" spans="1:125" ht="27">
      <c r="A42" s="738"/>
      <c r="B42" s="263">
        <v>11001</v>
      </c>
      <c r="C42" s="266" t="s">
        <v>121</v>
      </c>
      <c r="D42" s="174">
        <f>SUM(E42:U42)</f>
        <v>40533.1</v>
      </c>
      <c r="E42" s="201">
        <f>AMPOP!H47</f>
        <v>40533.1</v>
      </c>
      <c r="F42" s="201"/>
      <c r="G42" s="201"/>
      <c r="H42" s="201"/>
      <c r="I42" s="201"/>
      <c r="J42" s="193"/>
      <c r="K42" s="193"/>
      <c r="L42" s="193"/>
      <c r="M42" s="193"/>
      <c r="N42" s="193"/>
      <c r="O42" s="184"/>
      <c r="P42" s="184"/>
      <c r="Q42" s="184"/>
      <c r="R42" s="184"/>
      <c r="S42" s="184"/>
      <c r="T42" s="184"/>
      <c r="U42" s="185"/>
      <c r="V42" s="172">
        <f t="shared" si="60"/>
        <v>42303.1</v>
      </c>
      <c r="W42" s="201">
        <f>AMPOP!J47</f>
        <v>42303.1</v>
      </c>
      <c r="X42" s="188"/>
      <c r="Y42" s="188"/>
      <c r="Z42" s="188"/>
      <c r="AA42" s="192"/>
      <c r="AB42" s="192"/>
      <c r="AC42" s="192"/>
      <c r="AD42" s="192"/>
      <c r="AE42" s="192"/>
      <c r="AF42" s="184"/>
      <c r="AG42" s="184"/>
      <c r="AH42" s="184"/>
      <c r="AI42" s="184"/>
      <c r="AJ42" s="184"/>
      <c r="AK42" s="184"/>
      <c r="AL42" s="187"/>
      <c r="AM42" s="172">
        <f t="shared" ref="AM42:AM43" si="80">SUM(AN42:BD42)</f>
        <v>42303.1</v>
      </c>
      <c r="AN42" s="201">
        <f>AMPOP!K47</f>
        <v>42303.1</v>
      </c>
      <c r="AO42" s="201"/>
      <c r="AP42" s="201"/>
      <c r="AQ42" s="201"/>
      <c r="AR42" s="193"/>
      <c r="AS42" s="193"/>
      <c r="AT42" s="193"/>
      <c r="AU42" s="193"/>
      <c r="AV42" s="193"/>
      <c r="AW42" s="193"/>
      <c r="AX42" s="184"/>
      <c r="AY42" s="184"/>
      <c r="AZ42" s="184"/>
      <c r="BA42" s="184"/>
      <c r="BB42" s="184"/>
      <c r="BC42" s="184"/>
      <c r="BD42" s="187"/>
      <c r="BE42" s="172">
        <f t="shared" ref="BE42:BE43" si="81">SUM(BF42:BV42)</f>
        <v>42303.1</v>
      </c>
      <c r="BF42" s="201">
        <f>AMPOP!L47</f>
        <v>42303.1</v>
      </c>
      <c r="BG42" s="201"/>
      <c r="BH42" s="201"/>
      <c r="BI42" s="201"/>
      <c r="BJ42" s="193"/>
      <c r="BK42" s="193"/>
      <c r="BL42" s="193"/>
      <c r="BM42" s="193"/>
      <c r="BN42" s="193"/>
      <c r="BO42" s="193"/>
      <c r="BP42" s="184"/>
      <c r="BQ42" s="184"/>
      <c r="BR42" s="184"/>
      <c r="BS42" s="184"/>
      <c r="BT42" s="184"/>
      <c r="BU42" s="184"/>
      <c r="BV42" s="187"/>
      <c r="BW42" s="172">
        <f t="shared" ref="BW42:BW43" si="82">SUM(BX42:CM42)</f>
        <v>42303.1</v>
      </c>
      <c r="BX42" s="438">
        <f>AMPOP!J47</f>
        <v>42303.1</v>
      </c>
      <c r="BY42" s="439"/>
      <c r="BZ42" s="439"/>
      <c r="CA42" s="439"/>
      <c r="CB42" s="181"/>
      <c r="CC42" s="181"/>
      <c r="CD42" s="181"/>
      <c r="CE42" s="181"/>
      <c r="CF42" s="181"/>
      <c r="CG42" s="178"/>
      <c r="CH42" s="178"/>
      <c r="CI42" s="178"/>
      <c r="CJ42" s="178"/>
      <c r="CK42" s="178"/>
      <c r="CL42" s="178"/>
      <c r="CM42" s="182"/>
      <c r="CN42" s="172">
        <f t="shared" ref="CN42:CN43" si="83">SUM(CO42:DD42)</f>
        <v>42303.1</v>
      </c>
      <c r="CO42" s="201">
        <f>AMPOP!K47</f>
        <v>42303.1</v>
      </c>
      <c r="CP42" s="188"/>
      <c r="CQ42" s="188"/>
      <c r="CR42" s="188"/>
      <c r="CS42" s="192"/>
      <c r="CT42" s="192"/>
      <c r="CU42" s="192"/>
      <c r="CV42" s="192"/>
      <c r="CW42" s="192"/>
      <c r="CX42" s="184"/>
      <c r="CY42" s="184"/>
      <c r="CZ42" s="184"/>
      <c r="DA42" s="184"/>
      <c r="DB42" s="184"/>
      <c r="DC42" s="184"/>
      <c r="DD42" s="185"/>
      <c r="DE42" s="172">
        <f t="shared" ref="DE42:DE43" si="84">SUM(DF42:DU42)</f>
        <v>42303.1</v>
      </c>
      <c r="DF42" s="201">
        <f>AMPOP!L47</f>
        <v>42303.1</v>
      </c>
      <c r="DG42" s="188"/>
      <c r="DH42" s="188"/>
      <c r="DI42" s="188"/>
      <c r="DJ42" s="192"/>
      <c r="DK42" s="192"/>
      <c r="DL42" s="192"/>
      <c r="DM42" s="192"/>
      <c r="DN42" s="192"/>
      <c r="DO42" s="184"/>
      <c r="DP42" s="184"/>
      <c r="DQ42" s="184"/>
      <c r="DR42" s="184"/>
      <c r="DS42" s="184"/>
      <c r="DT42" s="184"/>
      <c r="DU42" s="187"/>
    </row>
    <row r="43" spans="1:125" ht="15.75" thickBot="1">
      <c r="A43" s="738"/>
      <c r="B43" s="263">
        <v>11002</v>
      </c>
      <c r="C43" s="260" t="s">
        <v>122</v>
      </c>
      <c r="D43" s="174">
        <f>SUM(E43:U43)</f>
        <v>313056.7</v>
      </c>
      <c r="E43" s="201"/>
      <c r="F43" s="201"/>
      <c r="G43" s="201">
        <f>AMPOP!H48</f>
        <v>313056.7</v>
      </c>
      <c r="H43" s="201"/>
      <c r="I43" s="201"/>
      <c r="J43" s="201"/>
      <c r="K43" s="201"/>
      <c r="L43" s="201"/>
      <c r="M43" s="201"/>
      <c r="N43" s="201"/>
      <c r="O43" s="202"/>
      <c r="P43" s="202"/>
      <c r="Q43" s="202"/>
      <c r="R43" s="202"/>
      <c r="S43" s="202"/>
      <c r="T43" s="202"/>
      <c r="U43" s="203"/>
      <c r="V43" s="206">
        <f t="shared" si="60"/>
        <v>302564</v>
      </c>
      <c r="W43" s="205"/>
      <c r="X43" s="207">
        <f>AMPOP!J48</f>
        <v>302564</v>
      </c>
      <c r="Y43" s="207"/>
      <c r="Z43" s="207"/>
      <c r="AA43" s="207"/>
      <c r="AB43" s="207"/>
      <c r="AC43" s="207"/>
      <c r="AD43" s="207"/>
      <c r="AE43" s="207"/>
      <c r="AF43" s="208"/>
      <c r="AG43" s="208"/>
      <c r="AH43" s="208"/>
      <c r="AI43" s="208"/>
      <c r="AJ43" s="208"/>
      <c r="AK43" s="208"/>
      <c r="AL43" s="209"/>
      <c r="AM43" s="172">
        <f t="shared" si="80"/>
        <v>302564</v>
      </c>
      <c r="AN43" s="201"/>
      <c r="AO43" s="201">
        <f>AMPOP!K48</f>
        <v>302564</v>
      </c>
      <c r="AP43" s="201"/>
      <c r="AQ43" s="201"/>
      <c r="AR43" s="201"/>
      <c r="AS43" s="201"/>
      <c r="AT43" s="201"/>
      <c r="AU43" s="201"/>
      <c r="AV43" s="201"/>
      <c r="AW43" s="201"/>
      <c r="AX43" s="202"/>
      <c r="AY43" s="202"/>
      <c r="AZ43" s="202"/>
      <c r="BA43" s="202"/>
      <c r="BB43" s="202"/>
      <c r="BC43" s="202"/>
      <c r="BD43" s="204"/>
      <c r="BE43" s="172">
        <f t="shared" si="81"/>
        <v>302564</v>
      </c>
      <c r="BF43" s="201"/>
      <c r="BG43" s="201">
        <f>AMPOP!L48</f>
        <v>302564</v>
      </c>
      <c r="BH43" s="201"/>
      <c r="BI43" s="201"/>
      <c r="BJ43" s="201"/>
      <c r="BK43" s="201"/>
      <c r="BL43" s="201"/>
      <c r="BM43" s="201"/>
      <c r="BN43" s="201"/>
      <c r="BO43" s="201"/>
      <c r="BP43" s="202"/>
      <c r="BQ43" s="202"/>
      <c r="BR43" s="202"/>
      <c r="BS43" s="202"/>
      <c r="BT43" s="202"/>
      <c r="BU43" s="202"/>
      <c r="BV43" s="204"/>
      <c r="BW43" s="206">
        <f t="shared" si="82"/>
        <v>302564</v>
      </c>
      <c r="BX43" s="440"/>
      <c r="BY43" s="441">
        <f>AMPOP!J48</f>
        <v>302564</v>
      </c>
      <c r="BZ43" s="441"/>
      <c r="CA43" s="441"/>
      <c r="CB43" s="441"/>
      <c r="CC43" s="441"/>
      <c r="CD43" s="441"/>
      <c r="CE43" s="441"/>
      <c r="CF43" s="441"/>
      <c r="CG43" s="442"/>
      <c r="CH43" s="442"/>
      <c r="CI43" s="442"/>
      <c r="CJ43" s="442"/>
      <c r="CK43" s="442"/>
      <c r="CL43" s="442"/>
      <c r="CM43" s="443"/>
      <c r="CN43" s="206">
        <f t="shared" si="83"/>
        <v>302564</v>
      </c>
      <c r="CO43" s="205"/>
      <c r="CP43" s="207">
        <f>AMPOP!K48</f>
        <v>302564</v>
      </c>
      <c r="CQ43" s="207"/>
      <c r="CR43" s="207"/>
      <c r="CS43" s="207"/>
      <c r="CT43" s="207"/>
      <c r="CU43" s="207"/>
      <c r="CV43" s="207"/>
      <c r="CW43" s="207"/>
      <c r="CX43" s="208"/>
      <c r="CY43" s="208"/>
      <c r="CZ43" s="208"/>
      <c r="DA43" s="208"/>
      <c r="DB43" s="208"/>
      <c r="DC43" s="208"/>
      <c r="DD43" s="351"/>
      <c r="DE43" s="206">
        <f t="shared" si="84"/>
        <v>302564</v>
      </c>
      <c r="DF43" s="205"/>
      <c r="DG43" s="207">
        <f>AMPOP!L48</f>
        <v>302564</v>
      </c>
      <c r="DH43" s="207"/>
      <c r="DI43" s="207"/>
      <c r="DJ43" s="207"/>
      <c r="DK43" s="207"/>
      <c r="DL43" s="207"/>
      <c r="DM43" s="207"/>
      <c r="DN43" s="207"/>
      <c r="DO43" s="208"/>
      <c r="DP43" s="208"/>
      <c r="DQ43" s="208"/>
      <c r="DR43" s="208"/>
      <c r="DS43" s="208"/>
      <c r="DT43" s="208"/>
      <c r="DU43" s="209"/>
    </row>
    <row r="44" spans="1:125" ht="40.5" hidden="1" customHeight="1">
      <c r="A44" s="276"/>
      <c r="B44" s="272"/>
      <c r="C44" s="260"/>
      <c r="D44" s="174"/>
      <c r="E44" s="273"/>
    </row>
  </sheetData>
  <mergeCells count="134">
    <mergeCell ref="AT4:AT5"/>
    <mergeCell ref="AU4:AU5"/>
    <mergeCell ref="AL4:AL5"/>
    <mergeCell ref="AI4:AI5"/>
    <mergeCell ref="AM3:BD3"/>
    <mergeCell ref="AM4:AM5"/>
    <mergeCell ref="AN4:AN5"/>
    <mergeCell ref="AO4:AO5"/>
    <mergeCell ref="BE3:BV3"/>
    <mergeCell ref="BE4:BE5"/>
    <mergeCell ref="BF4:BF5"/>
    <mergeCell ref="BG4:BG5"/>
    <mergeCell ref="BH4:BH5"/>
    <mergeCell ref="BI4:BI5"/>
    <mergeCell ref="BJ4:BJ5"/>
    <mergeCell ref="BK4:BK5"/>
    <mergeCell ref="BL4:BL5"/>
    <mergeCell ref="BM4:BM5"/>
    <mergeCell ref="BN4:BN5"/>
    <mergeCell ref="BO4:BO5"/>
    <mergeCell ref="BP4:BP5"/>
    <mergeCell ref="BQ4:BQ5"/>
    <mergeCell ref="BR4:BR5"/>
    <mergeCell ref="BS4:BS5"/>
    <mergeCell ref="AR4:AR5"/>
    <mergeCell ref="AS4:AS5"/>
    <mergeCell ref="Z4:Z5"/>
    <mergeCell ref="AG4:AG5"/>
    <mergeCell ref="AJ4:AJ5"/>
    <mergeCell ref="AK4:AK5"/>
    <mergeCell ref="AA4:AA5"/>
    <mergeCell ref="AB4:AB5"/>
    <mergeCell ref="AC4:AC5"/>
    <mergeCell ref="AD4:AD5"/>
    <mergeCell ref="AE4:AE5"/>
    <mergeCell ref="AH4:AH5"/>
    <mergeCell ref="AF4:AF5"/>
    <mergeCell ref="A3:B5"/>
    <mergeCell ref="C3:C5"/>
    <mergeCell ref="D3:U3"/>
    <mergeCell ref="G4:G5"/>
    <mergeCell ref="T4:T5"/>
    <mergeCell ref="F4:F5"/>
    <mergeCell ref="AP4:AP5"/>
    <mergeCell ref="AQ4:AQ5"/>
    <mergeCell ref="BU4:BU5"/>
    <mergeCell ref="BT4:BT5"/>
    <mergeCell ref="BD4:BD5"/>
    <mergeCell ref="BC4:BC5"/>
    <mergeCell ref="AZ4:AZ5"/>
    <mergeCell ref="BA4:BA5"/>
    <mergeCell ref="BB4:BB5"/>
    <mergeCell ref="AV4:AV5"/>
    <mergeCell ref="AW4:AW5"/>
    <mergeCell ref="AX4:AX5"/>
    <mergeCell ref="AY4:AY5"/>
    <mergeCell ref="V3:AL3"/>
    <mergeCell ref="V4:V5"/>
    <mergeCell ref="W4:W5"/>
    <mergeCell ref="X4:X5"/>
    <mergeCell ref="Y4:Y5"/>
    <mergeCell ref="CG4:CG5"/>
    <mergeCell ref="CH4:CH5"/>
    <mergeCell ref="CI4:CI5"/>
    <mergeCell ref="CJ4:CJ5"/>
    <mergeCell ref="CK4:CK5"/>
    <mergeCell ref="BV4:BV5"/>
    <mergeCell ref="A42:A43"/>
    <mergeCell ref="D4:D5"/>
    <mergeCell ref="U4:U5"/>
    <mergeCell ref="P4:P5"/>
    <mergeCell ref="M4:M5"/>
    <mergeCell ref="I4:I5"/>
    <mergeCell ref="J4:J5"/>
    <mergeCell ref="K4:K5"/>
    <mergeCell ref="L4:L5"/>
    <mergeCell ref="N4:N5"/>
    <mergeCell ref="O4:O5"/>
    <mergeCell ref="S4:S5"/>
    <mergeCell ref="E4:E5"/>
    <mergeCell ref="Q4:Q5"/>
    <mergeCell ref="H4:H5"/>
    <mergeCell ref="R4:R5"/>
    <mergeCell ref="A8:A9"/>
    <mergeCell ref="A11:A15"/>
    <mergeCell ref="BX4:BX5"/>
    <mergeCell ref="BY4:BY5"/>
    <mergeCell ref="BZ4:BZ5"/>
    <mergeCell ref="CA4:CA5"/>
    <mergeCell ref="CB4:CB5"/>
    <mergeCell ref="CC4:CC5"/>
    <mergeCell ref="CD4:CD5"/>
    <mergeCell ref="CE4:CE5"/>
    <mergeCell ref="CF4:CF5"/>
    <mergeCell ref="DA4:DA5"/>
    <mergeCell ref="DB4:DB5"/>
    <mergeCell ref="DC4:DC5"/>
    <mergeCell ref="DD4:DD5"/>
    <mergeCell ref="DE3:DU3"/>
    <mergeCell ref="DE4:DE5"/>
    <mergeCell ref="CL4:CL5"/>
    <mergeCell ref="CM4:CM5"/>
    <mergeCell ref="CN3:DD3"/>
    <mergeCell ref="CN4:CN5"/>
    <mergeCell ref="CO4:CO5"/>
    <mergeCell ref="CP4:CP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CZ4:CZ5"/>
    <mergeCell ref="BW3:CM3"/>
    <mergeCell ref="BW4:BW5"/>
    <mergeCell ref="DO4:DO5"/>
    <mergeCell ref="DP4:DP5"/>
    <mergeCell ref="DQ4:DQ5"/>
    <mergeCell ref="DR4:DR5"/>
    <mergeCell ref="DS4:DS5"/>
    <mergeCell ref="DT4:DT5"/>
    <mergeCell ref="DU4:DU5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</mergeCells>
  <pageMargins left="0.7" right="0.7" top="0.75" bottom="0.75" header="0.3" footer="0.3"/>
  <pageSetup paperSize="9" orientation="portrait" verticalDpi="0" r:id="rId1"/>
  <ignoredErrors>
    <ignoredError sqref="BW16 DE18 V10 D20:H20 G19:H19 BW18:BX19 BW10:BW13" formula="1"/>
    <ignoredError sqref="V32:W34" evalError="1" formula="1"/>
    <ignoredError sqref="V35:W35" evalError="1"/>
    <ignoredError sqref="D19:F19 D18" numberStoredAsText="1" formula="1"/>
    <ignoredError sqref="A11:F13 A10:C10 A18:C19 A17:F17 A14:D14 F14 A15:D15 F15 A16:D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</sheetPr>
  <dimension ref="A1:P749"/>
  <sheetViews>
    <sheetView zoomScale="90" zoomScaleNormal="90" workbookViewId="0">
      <selection activeCell="H12" sqref="H12"/>
    </sheetView>
  </sheetViews>
  <sheetFormatPr defaultColWidth="9.140625" defaultRowHeight="13.5"/>
  <cols>
    <col min="1" max="1" width="9.28515625" style="22" customWidth="1"/>
    <col min="2" max="2" width="8.85546875" style="23" customWidth="1"/>
    <col min="3" max="3" width="62.28515625" style="24" customWidth="1"/>
    <col min="4" max="4" width="8" style="22" customWidth="1"/>
    <col min="5" max="5" width="7.5703125" style="22" customWidth="1"/>
    <col min="6" max="6" width="8.28515625" style="22" customWidth="1"/>
    <col min="7" max="7" width="14.7109375" style="25" customWidth="1"/>
    <col min="8" max="8" width="14.5703125" style="26" customWidth="1"/>
    <col min="9" max="9" width="15.85546875" style="53" customWidth="1"/>
    <col min="10" max="10" width="15.5703125" style="154" customWidth="1"/>
    <col min="11" max="11" width="14.5703125" style="53" customWidth="1"/>
    <col min="12" max="12" width="12.7109375" style="34" hidden="1" customWidth="1"/>
    <col min="13" max="13" width="15.85546875" style="34" hidden="1" customWidth="1"/>
    <col min="14" max="14" width="17.28515625" style="34" hidden="1" customWidth="1"/>
    <col min="15" max="15" width="10.5703125" style="22" bestFit="1" customWidth="1"/>
    <col min="16" max="16384" width="9.140625" style="22"/>
  </cols>
  <sheetData>
    <row r="1" spans="1:16" s="21" customFormat="1" ht="26.25" customHeight="1">
      <c r="A1" s="796" t="s">
        <v>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33"/>
      <c r="M1" s="33"/>
      <c r="N1" s="33"/>
    </row>
    <row r="2" spans="1:16">
      <c r="I2" s="52"/>
      <c r="J2" s="152"/>
      <c r="K2" s="52"/>
    </row>
    <row r="3" spans="1:16" ht="47.25" customHeight="1">
      <c r="A3" s="794" t="s">
        <v>4</v>
      </c>
      <c r="B3" s="794"/>
      <c r="C3" s="794" t="s">
        <v>5</v>
      </c>
      <c r="D3" s="795" t="s">
        <v>6</v>
      </c>
      <c r="E3" s="795"/>
      <c r="F3" s="795"/>
      <c r="G3" s="792" t="s">
        <v>149</v>
      </c>
      <c r="H3" s="792" t="s">
        <v>181</v>
      </c>
      <c r="I3" s="793" t="s">
        <v>86</v>
      </c>
      <c r="J3" s="797" t="s">
        <v>148</v>
      </c>
      <c r="K3" s="793" t="s">
        <v>182</v>
      </c>
      <c r="L3" s="790" t="s">
        <v>70</v>
      </c>
      <c r="M3" s="790"/>
      <c r="N3" s="791"/>
    </row>
    <row r="4" spans="1:16" ht="24" customHeight="1">
      <c r="A4" s="794"/>
      <c r="B4" s="794"/>
      <c r="C4" s="794"/>
      <c r="D4" s="91" t="s">
        <v>7</v>
      </c>
      <c r="E4" s="91" t="s">
        <v>8</v>
      </c>
      <c r="F4" s="91" t="s">
        <v>9</v>
      </c>
      <c r="G4" s="792"/>
      <c r="H4" s="792"/>
      <c r="I4" s="793"/>
      <c r="J4" s="797"/>
      <c r="K4" s="793"/>
      <c r="L4" s="119" t="s">
        <v>69</v>
      </c>
      <c r="M4" s="32" t="s">
        <v>71</v>
      </c>
      <c r="N4" s="32" t="s">
        <v>72</v>
      </c>
    </row>
    <row r="5" spans="1:16" ht="18.75" customHeight="1">
      <c r="A5" s="91"/>
      <c r="B5" s="91"/>
      <c r="C5" s="354"/>
      <c r="D5" s="50" t="s">
        <v>2</v>
      </c>
      <c r="E5" s="50" t="s">
        <v>2</v>
      </c>
      <c r="F5" s="50" t="s">
        <v>2</v>
      </c>
      <c r="G5" s="155">
        <f>G6+G9++G15+G17+G31+G40</f>
        <v>7064649.0999999987</v>
      </c>
      <c r="H5" s="155">
        <f>H6+H9++H15+H17+H31+H40</f>
        <v>6771746.1233439995</v>
      </c>
      <c r="I5" s="155">
        <f>I6+I9+I15+I17+I31+I40</f>
        <v>8383476.0598815996</v>
      </c>
      <c r="J5" s="155">
        <f>J6+J9+J15+J17+J31+J40</f>
        <v>8475138.8944336008</v>
      </c>
      <c r="K5" s="155">
        <f>K6+K9+K15+K17+K31+K40</f>
        <v>8794779.3668335993</v>
      </c>
      <c r="L5" s="120" t="e">
        <f>L6+L12+L22+L25+L26+#REF!</f>
        <v>#REF!</v>
      </c>
      <c r="M5" s="31" t="e">
        <f>M6+M12+M22+M25+M26+#REF!</f>
        <v>#REF!</v>
      </c>
      <c r="N5" s="31" t="e">
        <f>N6+N12+N22+N25+N26+#REF!</f>
        <v>#REF!</v>
      </c>
    </row>
    <row r="6" spans="1:16" s="2" customFormat="1" ht="45" customHeight="1">
      <c r="A6" s="355">
        <v>1016</v>
      </c>
      <c r="B6" s="356"/>
      <c r="C6" s="357" t="s">
        <v>98</v>
      </c>
      <c r="D6" s="358" t="s">
        <v>2</v>
      </c>
      <c r="E6" s="358" t="s">
        <v>2</v>
      </c>
      <c r="F6" s="358" t="s">
        <v>2</v>
      </c>
      <c r="G6" s="158">
        <f>SUM(G7:G8)</f>
        <v>2047714.5999999999</v>
      </c>
      <c r="H6" s="158">
        <f>SUM(H7:H8)</f>
        <v>1686961.4000000001</v>
      </c>
      <c r="I6" s="158">
        <f>SUM(I7:I8)</f>
        <v>1797695.2</v>
      </c>
      <c r="J6" s="158">
        <f>SUM(J7:J8)</f>
        <v>1797695.2</v>
      </c>
      <c r="K6" s="158">
        <f>SUM(K7:K8)</f>
        <v>1797695.2</v>
      </c>
      <c r="L6" s="118">
        <f>SUM(L7:L11)</f>
        <v>381815.60000000003</v>
      </c>
      <c r="M6" s="30">
        <f>SUM(M7:M11)</f>
        <v>371990.39999999985</v>
      </c>
      <c r="N6" s="30">
        <f>SUM(N7:N11)</f>
        <v>385815.80000000022</v>
      </c>
      <c r="O6" s="54"/>
      <c r="P6" s="54"/>
    </row>
    <row r="7" spans="1:16" ht="31.5" customHeight="1">
      <c r="A7" s="738"/>
      <c r="B7" s="261">
        <v>11001</v>
      </c>
      <c r="C7" s="262" t="s">
        <v>27</v>
      </c>
      <c r="D7" s="27" t="s">
        <v>10</v>
      </c>
      <c r="E7" s="27" t="s">
        <v>11</v>
      </c>
      <c r="F7" s="27" t="s">
        <v>12</v>
      </c>
      <c r="G7" s="156">
        <f>AMPOP!H13</f>
        <v>55300.9</v>
      </c>
      <c r="H7" s="156">
        <f>AMPOP!I13</f>
        <v>69351.199999999997</v>
      </c>
      <c r="I7" s="156">
        <f>AMPOP!J13</f>
        <v>159824.20000000001</v>
      </c>
      <c r="J7" s="157">
        <f>AMPOP!K13</f>
        <v>159824.20000000001</v>
      </c>
      <c r="K7" s="156">
        <f>AMPOP!L13</f>
        <v>159824.20000000001</v>
      </c>
      <c r="L7" s="111">
        <f>I7-H7</f>
        <v>90473.000000000015</v>
      </c>
      <c r="M7" s="35">
        <f>J7-H7</f>
        <v>90473.000000000015</v>
      </c>
      <c r="N7" s="35">
        <f>K7-H7</f>
        <v>90473.000000000015</v>
      </c>
    </row>
    <row r="8" spans="1:16" ht="28.5" customHeight="1">
      <c r="A8" s="738"/>
      <c r="B8" s="261">
        <v>11004</v>
      </c>
      <c r="C8" s="260" t="s">
        <v>140</v>
      </c>
      <c r="D8" s="27" t="s">
        <v>10</v>
      </c>
      <c r="E8" s="28" t="s">
        <v>11</v>
      </c>
      <c r="F8" s="28" t="s">
        <v>12</v>
      </c>
      <c r="G8" s="156">
        <f>AMPOP!H14</f>
        <v>1992413.7</v>
      </c>
      <c r="H8" s="156">
        <f>AMPOP!I14</f>
        <v>1617610.2000000002</v>
      </c>
      <c r="I8" s="156">
        <f>AMPOP!J14</f>
        <v>1637871</v>
      </c>
      <c r="J8" s="157">
        <f>AMPOP!K14</f>
        <v>1637871</v>
      </c>
      <c r="K8" s="156">
        <f>AMPOP!L14</f>
        <v>1637871</v>
      </c>
      <c r="L8" s="257"/>
      <c r="M8" s="35"/>
      <c r="N8" s="35"/>
    </row>
    <row r="9" spans="1:16" ht="33.75" customHeight="1">
      <c r="A9" s="359" t="s">
        <v>99</v>
      </c>
      <c r="B9" s="360"/>
      <c r="C9" s="361" t="s">
        <v>124</v>
      </c>
      <c r="D9" s="358" t="s">
        <v>2</v>
      </c>
      <c r="E9" s="358" t="s">
        <v>2</v>
      </c>
      <c r="F9" s="358" t="s">
        <v>2</v>
      </c>
      <c r="G9" s="158">
        <f>SUM(G10:G14)</f>
        <v>1058891.4400000002</v>
      </c>
      <c r="H9" s="158">
        <f t="shared" ref="H9:K9" si="0">SUM(H10:H14)</f>
        <v>1111153.3</v>
      </c>
      <c r="I9" s="158">
        <f t="shared" si="0"/>
        <v>1281418.6000000001</v>
      </c>
      <c r="J9" s="158">
        <f t="shared" si="0"/>
        <v>1258766</v>
      </c>
      <c r="K9" s="158">
        <f t="shared" si="0"/>
        <v>1265678.7000000002</v>
      </c>
      <c r="L9" s="111">
        <f t="shared" ref="L9:L11" si="1">I9-H9</f>
        <v>170265.30000000005</v>
      </c>
      <c r="M9" s="35">
        <f t="shared" ref="M9:M11" si="2">J9-H9</f>
        <v>147612.69999999995</v>
      </c>
      <c r="N9" s="35">
        <f t="shared" ref="N9:N11" si="3">K9-H9</f>
        <v>154525.40000000014</v>
      </c>
    </row>
    <row r="10" spans="1:16" ht="37.5" customHeight="1">
      <c r="A10" s="738"/>
      <c r="B10" s="263">
        <v>11001</v>
      </c>
      <c r="C10" s="262" t="s">
        <v>125</v>
      </c>
      <c r="D10" s="27" t="s">
        <v>10</v>
      </c>
      <c r="E10" s="28" t="s">
        <v>11</v>
      </c>
      <c r="F10" s="28" t="s">
        <v>12</v>
      </c>
      <c r="G10" s="156">
        <f>AMPOP!H16</f>
        <v>945774.3</v>
      </c>
      <c r="H10" s="156">
        <f>AMPOP!I16</f>
        <v>1004251.5</v>
      </c>
      <c r="I10" s="156">
        <f>AMPOP!J16</f>
        <v>1121321</v>
      </c>
      <c r="J10" s="157">
        <f>AMPOP!K16</f>
        <v>1134148.3999999999</v>
      </c>
      <c r="K10" s="156">
        <f>AMPOP!L16</f>
        <v>1141061.1000000001</v>
      </c>
      <c r="L10" s="111">
        <f t="shared" si="1"/>
        <v>117069.5</v>
      </c>
      <c r="M10" s="35">
        <f t="shared" si="2"/>
        <v>129896.89999999991</v>
      </c>
      <c r="N10" s="35">
        <f t="shared" si="3"/>
        <v>136809.60000000009</v>
      </c>
    </row>
    <row r="11" spans="1:16" ht="20.25" customHeight="1">
      <c r="A11" s="738"/>
      <c r="B11" s="263">
        <v>11002</v>
      </c>
      <c r="C11" s="362" t="s">
        <v>126</v>
      </c>
      <c r="D11" s="27" t="s">
        <v>10</v>
      </c>
      <c r="E11" s="28" t="s">
        <v>11</v>
      </c>
      <c r="F11" s="28" t="s">
        <v>12</v>
      </c>
      <c r="G11" s="156">
        <f>AMPOP!H17</f>
        <v>97075.78</v>
      </c>
      <c r="H11" s="156">
        <f>AMPOP!I17</f>
        <v>99696.8</v>
      </c>
      <c r="I11" s="156">
        <f>AMPOP!J17</f>
        <v>103704.6</v>
      </c>
      <c r="J11" s="157">
        <f>AMPOP!K17</f>
        <v>103704.6</v>
      </c>
      <c r="K11" s="156">
        <f>AMPOP!L17</f>
        <v>103704.6</v>
      </c>
      <c r="L11" s="111">
        <f t="shared" si="1"/>
        <v>4007.8000000000029</v>
      </c>
      <c r="M11" s="35">
        <f t="shared" si="2"/>
        <v>4007.8000000000029</v>
      </c>
      <c r="N11" s="35">
        <f t="shared" si="3"/>
        <v>4007.8000000000029</v>
      </c>
    </row>
    <row r="12" spans="1:16" s="2" customFormat="1" ht="34.5" customHeight="1">
      <c r="A12" s="738"/>
      <c r="B12" s="263">
        <v>31001</v>
      </c>
      <c r="C12" s="262" t="s">
        <v>127</v>
      </c>
      <c r="D12" s="27" t="s">
        <v>10</v>
      </c>
      <c r="E12" s="28" t="s">
        <v>11</v>
      </c>
      <c r="F12" s="28" t="s">
        <v>12</v>
      </c>
      <c r="G12" s="156">
        <f>AMPOP!H18</f>
        <v>16041.36</v>
      </c>
      <c r="H12" s="156">
        <f>AMPOP!I18</f>
        <v>7205</v>
      </c>
      <c r="I12" s="156">
        <f>AMPOP!J18</f>
        <v>20913</v>
      </c>
      <c r="J12" s="157">
        <f>AMPOP!K18</f>
        <v>20913</v>
      </c>
      <c r="K12" s="156">
        <f>AMPOP!L18</f>
        <v>20913</v>
      </c>
      <c r="L12" s="118">
        <f t="shared" ref="L12:N12" si="4">SUM(L15:L21)</f>
        <v>1204937.0933119999</v>
      </c>
      <c r="M12" s="30">
        <f t="shared" si="4"/>
        <v>845850.69331200002</v>
      </c>
      <c r="N12" s="30">
        <f t="shared" si="4"/>
        <v>192314.29331199994</v>
      </c>
    </row>
    <row r="13" spans="1:16" s="2" customFormat="1" ht="34.5" customHeight="1">
      <c r="A13" s="352"/>
      <c r="B13" s="263">
        <v>31002</v>
      </c>
      <c r="C13" s="367" t="s">
        <v>155</v>
      </c>
      <c r="D13" s="27" t="s">
        <v>10</v>
      </c>
      <c r="E13" s="28" t="s">
        <v>11</v>
      </c>
      <c r="F13" s="28" t="s">
        <v>12</v>
      </c>
      <c r="G13" s="156">
        <f>AMPOP!H19</f>
        <v>0</v>
      </c>
      <c r="H13" s="156">
        <f>AMPOP!I19</f>
        <v>0</v>
      </c>
      <c r="I13" s="156">
        <f>AMPOP!J19</f>
        <v>33000</v>
      </c>
      <c r="J13" s="157">
        <f>AMPOP!K19</f>
        <v>0</v>
      </c>
      <c r="K13" s="156">
        <f>AMPOP!L19</f>
        <v>0</v>
      </c>
      <c r="L13" s="366"/>
      <c r="M13" s="30"/>
      <c r="N13" s="30"/>
    </row>
    <row r="14" spans="1:16" s="2" customFormat="1" ht="34.5" customHeight="1">
      <c r="A14" s="352"/>
      <c r="B14" s="263">
        <v>31003</v>
      </c>
      <c r="C14" s="367" t="s">
        <v>156</v>
      </c>
      <c r="D14" s="27" t="s">
        <v>10</v>
      </c>
      <c r="E14" s="28" t="s">
        <v>11</v>
      </c>
      <c r="F14" s="28" t="s">
        <v>12</v>
      </c>
      <c r="G14" s="156">
        <f>AMPOP!H20</f>
        <v>0</v>
      </c>
      <c r="H14" s="156">
        <f>AMPOP!I20</f>
        <v>0</v>
      </c>
      <c r="I14" s="156">
        <f>AMPOP!J20</f>
        <v>2480</v>
      </c>
      <c r="J14" s="157">
        <f>AMPOP!K20</f>
        <v>0</v>
      </c>
      <c r="K14" s="156">
        <f>AMPOP!L20</f>
        <v>0</v>
      </c>
      <c r="L14" s="366"/>
      <c r="M14" s="30"/>
      <c r="N14" s="30"/>
    </row>
    <row r="15" spans="1:16" ht="30.75" customHeight="1">
      <c r="A15" s="363" t="s">
        <v>100</v>
      </c>
      <c r="B15" s="356"/>
      <c r="C15" s="357" t="s">
        <v>101</v>
      </c>
      <c r="D15" s="358" t="s">
        <v>2</v>
      </c>
      <c r="E15" s="358" t="s">
        <v>2</v>
      </c>
      <c r="F15" s="358" t="s">
        <v>2</v>
      </c>
      <c r="G15" s="158">
        <f>G16</f>
        <v>434967.17</v>
      </c>
      <c r="H15" s="158">
        <f t="shared" ref="H15:K15" si="5">H16</f>
        <v>108199</v>
      </c>
      <c r="I15" s="158">
        <f t="shared" si="5"/>
        <v>614510.4</v>
      </c>
      <c r="J15" s="159">
        <f t="shared" si="5"/>
        <v>434967.2</v>
      </c>
      <c r="K15" s="158">
        <f t="shared" si="5"/>
        <v>108199</v>
      </c>
      <c r="L15" s="111">
        <f t="shared" ref="L15:L42" si="6">I15-H15</f>
        <v>506311.4</v>
      </c>
      <c r="M15" s="35">
        <f t="shared" ref="M15:M34" si="7">J15-H15</f>
        <v>326768.2</v>
      </c>
      <c r="N15" s="35">
        <f>K15-H15</f>
        <v>0</v>
      </c>
    </row>
    <row r="16" spans="1:16" ht="30" customHeight="1">
      <c r="A16" s="352"/>
      <c r="B16" s="264">
        <v>12001</v>
      </c>
      <c r="C16" s="364" t="s">
        <v>102</v>
      </c>
      <c r="D16" s="28" t="s">
        <v>10</v>
      </c>
      <c r="E16" s="28" t="s">
        <v>11</v>
      </c>
      <c r="F16" s="28" t="s">
        <v>12</v>
      </c>
      <c r="G16" s="156">
        <f>AMPOP!H22</f>
        <v>434967.17</v>
      </c>
      <c r="H16" s="156">
        <f>AMPOP!I22</f>
        <v>108199</v>
      </c>
      <c r="I16" s="156">
        <f>AMPOP!J22</f>
        <v>614510.4</v>
      </c>
      <c r="J16" s="157">
        <f>AMPOP!K22</f>
        <v>434967.2</v>
      </c>
      <c r="K16" s="156">
        <f>AMPOP!L22</f>
        <v>108199</v>
      </c>
      <c r="L16" s="111">
        <f t="shared" si="6"/>
        <v>506311.4</v>
      </c>
      <c r="M16" s="35">
        <f t="shared" si="7"/>
        <v>326768.2</v>
      </c>
      <c r="N16" s="35">
        <f>K16-H16</f>
        <v>0</v>
      </c>
    </row>
    <row r="17" spans="1:14" ht="36" customHeight="1">
      <c r="A17" s="359" t="s">
        <v>103</v>
      </c>
      <c r="B17" s="360"/>
      <c r="C17" s="361" t="s">
        <v>104</v>
      </c>
      <c r="D17" s="358" t="s">
        <v>2</v>
      </c>
      <c r="E17" s="358" t="s">
        <v>2</v>
      </c>
      <c r="F17" s="358" t="s">
        <v>2</v>
      </c>
      <c r="G17" s="158">
        <f>SUM(G18:G30)</f>
        <v>1351201.7200000002</v>
      </c>
      <c r="H17" s="158">
        <f>SUM(H18:H30)</f>
        <v>1292196.403344</v>
      </c>
      <c r="I17" s="158">
        <f>SUM(I18:I30)</f>
        <v>1401510.7</v>
      </c>
      <c r="J17" s="159">
        <f>SUM(J18:J30)</f>
        <v>1401510.7</v>
      </c>
      <c r="K17" s="158">
        <f>SUM(K18:K30)</f>
        <v>1401510.7</v>
      </c>
      <c r="L17" s="111">
        <f t="shared" si="6"/>
        <v>109314.29665599996</v>
      </c>
      <c r="M17" s="35">
        <f t="shared" si="7"/>
        <v>109314.29665599996</v>
      </c>
      <c r="N17" s="35">
        <f t="shared" ref="N17:N20" si="8">K17-H17</f>
        <v>109314.29665599996</v>
      </c>
    </row>
    <row r="18" spans="1:14" ht="57.75" customHeight="1">
      <c r="A18" s="801"/>
      <c r="B18" s="265">
        <v>11001</v>
      </c>
      <c r="C18" s="362" t="s">
        <v>105</v>
      </c>
      <c r="D18" s="28" t="s">
        <v>10</v>
      </c>
      <c r="E18" s="28" t="s">
        <v>13</v>
      </c>
      <c r="F18" s="28" t="s">
        <v>12</v>
      </c>
      <c r="G18" s="156">
        <f>AMPOP!H24</f>
        <v>143121.74</v>
      </c>
      <c r="H18" s="156">
        <f>AMPOP!I24</f>
        <v>0</v>
      </c>
      <c r="I18" s="156">
        <f>AMPOP!J24</f>
        <v>0</v>
      </c>
      <c r="J18" s="157">
        <f>AMPOP!K24</f>
        <v>0</v>
      </c>
      <c r="K18" s="156">
        <f>AMPOP!L24</f>
        <v>0</v>
      </c>
      <c r="L18" s="111">
        <f t="shared" si="6"/>
        <v>0</v>
      </c>
      <c r="M18" s="35">
        <f t="shared" si="7"/>
        <v>0</v>
      </c>
      <c r="N18" s="35">
        <f t="shared" si="8"/>
        <v>0</v>
      </c>
    </row>
    <row r="19" spans="1:14" ht="22.5" customHeight="1">
      <c r="A19" s="802"/>
      <c r="B19" s="265">
        <v>11002</v>
      </c>
      <c r="C19" s="362" t="s">
        <v>106</v>
      </c>
      <c r="D19" s="28" t="s">
        <v>10</v>
      </c>
      <c r="E19" s="28" t="s">
        <v>13</v>
      </c>
      <c r="F19" s="28" t="s">
        <v>12</v>
      </c>
      <c r="G19" s="156">
        <f>AMPOP!H25</f>
        <v>0</v>
      </c>
      <c r="H19" s="156">
        <f>AMPOP!I25</f>
        <v>118163.23000000001</v>
      </c>
      <c r="I19" s="156">
        <f>AMPOP!J25</f>
        <v>118163.2</v>
      </c>
      <c r="J19" s="157">
        <f>AMPOP!K25</f>
        <v>118163.2</v>
      </c>
      <c r="K19" s="156">
        <f>AMPOP!L25</f>
        <v>118163.2</v>
      </c>
      <c r="L19" s="111">
        <f t="shared" si="6"/>
        <v>-3.0000000013387762E-2</v>
      </c>
      <c r="M19" s="35">
        <f t="shared" si="7"/>
        <v>-3.0000000013387762E-2</v>
      </c>
      <c r="N19" s="35">
        <f t="shared" si="8"/>
        <v>-3.0000000013387762E-2</v>
      </c>
    </row>
    <row r="20" spans="1:14" ht="30" customHeight="1">
      <c r="A20" s="802"/>
      <c r="B20" s="265">
        <v>11003</v>
      </c>
      <c r="C20" s="362" t="s">
        <v>107</v>
      </c>
      <c r="D20" s="28" t="s">
        <v>10</v>
      </c>
      <c r="E20" s="28" t="s">
        <v>13</v>
      </c>
      <c r="F20" s="28" t="s">
        <v>12</v>
      </c>
      <c r="G20" s="156">
        <f>AMPOP!H26</f>
        <v>7590</v>
      </c>
      <c r="H20" s="156">
        <f>AMPOP!I26</f>
        <v>7590.4</v>
      </c>
      <c r="I20" s="156">
        <f>AMPOP!J26</f>
        <v>7590.4</v>
      </c>
      <c r="J20" s="157">
        <f>AMPOP!K26</f>
        <v>7590.4</v>
      </c>
      <c r="K20" s="156">
        <f>AMPOP!L26</f>
        <v>7590.4</v>
      </c>
      <c r="L20" s="111">
        <f t="shared" si="6"/>
        <v>0</v>
      </c>
      <c r="M20" s="35">
        <f t="shared" si="7"/>
        <v>0</v>
      </c>
      <c r="N20" s="35">
        <f t="shared" si="8"/>
        <v>0</v>
      </c>
    </row>
    <row r="21" spans="1:14" ht="45.75" customHeight="1">
      <c r="A21" s="802"/>
      <c r="B21" s="265">
        <v>11004</v>
      </c>
      <c r="C21" s="262" t="s">
        <v>108</v>
      </c>
      <c r="D21" s="28" t="s">
        <v>10</v>
      </c>
      <c r="E21" s="28" t="s">
        <v>13</v>
      </c>
      <c r="F21" s="28" t="s">
        <v>12</v>
      </c>
      <c r="G21" s="156">
        <f>AMPOP!H27</f>
        <v>321653.19</v>
      </c>
      <c r="H21" s="156">
        <f>AMPOP!I27</f>
        <v>431979.37334400002</v>
      </c>
      <c r="I21" s="156">
        <f>AMPOP!J27</f>
        <v>514979.4</v>
      </c>
      <c r="J21" s="157">
        <f>AMPOP!K27</f>
        <v>514979.4</v>
      </c>
      <c r="K21" s="156">
        <f>AMPOP!L27</f>
        <v>514979.4</v>
      </c>
      <c r="L21" s="111">
        <f t="shared" si="6"/>
        <v>83000.026656000002</v>
      </c>
      <c r="M21" s="35">
        <f t="shared" si="7"/>
        <v>83000.026656000002</v>
      </c>
      <c r="N21" s="35">
        <f>K21-H21</f>
        <v>83000.026656000002</v>
      </c>
    </row>
    <row r="22" spans="1:14" s="2" customFormat="1" ht="46.5" customHeight="1">
      <c r="A22" s="802"/>
      <c r="B22" s="265">
        <v>11005</v>
      </c>
      <c r="C22" s="362" t="s">
        <v>109</v>
      </c>
      <c r="D22" s="28" t="s">
        <v>10</v>
      </c>
      <c r="E22" s="28" t="s">
        <v>13</v>
      </c>
      <c r="F22" s="28" t="s">
        <v>12</v>
      </c>
      <c r="G22" s="156">
        <f>AMPOP!H28</f>
        <v>159554.4</v>
      </c>
      <c r="H22" s="156">
        <f>AMPOP!I28</f>
        <v>164366.29999999999</v>
      </c>
      <c r="I22" s="156">
        <f>AMPOP!J28</f>
        <v>190680.6</v>
      </c>
      <c r="J22" s="157">
        <f>AMPOP!K28</f>
        <v>190680.6</v>
      </c>
      <c r="K22" s="156">
        <f>AMPOP!L28</f>
        <v>190680.6</v>
      </c>
      <c r="L22" s="118">
        <f t="shared" ref="L22:N22" si="9">L23+L24</f>
        <v>0</v>
      </c>
      <c r="M22" s="30">
        <f t="shared" si="9"/>
        <v>0</v>
      </c>
      <c r="N22" s="30">
        <f t="shared" si="9"/>
        <v>0</v>
      </c>
    </row>
    <row r="23" spans="1:14" ht="46.5" customHeight="1">
      <c r="A23" s="802"/>
      <c r="B23" s="265">
        <v>11006</v>
      </c>
      <c r="C23" s="362" t="s">
        <v>110</v>
      </c>
      <c r="D23" s="28" t="s">
        <v>10</v>
      </c>
      <c r="E23" s="28" t="s">
        <v>13</v>
      </c>
      <c r="F23" s="28" t="s">
        <v>12</v>
      </c>
      <c r="G23" s="156">
        <f>AMPOP!H29</f>
        <v>169280.7</v>
      </c>
      <c r="H23" s="156">
        <f>AMPOP!I29</f>
        <v>185280.7</v>
      </c>
      <c r="I23" s="156">
        <f>AMPOP!J29</f>
        <v>185280.7</v>
      </c>
      <c r="J23" s="157">
        <f>AMPOP!K29</f>
        <v>185280.7</v>
      </c>
      <c r="K23" s="156">
        <f>AMPOP!L29</f>
        <v>185280.7</v>
      </c>
      <c r="L23" s="111">
        <f>I23-H23</f>
        <v>0</v>
      </c>
      <c r="M23" s="35">
        <f>J23-H23</f>
        <v>0</v>
      </c>
      <c r="N23" s="35">
        <f>K23-H23</f>
        <v>0</v>
      </c>
    </row>
    <row r="24" spans="1:14" ht="31.5" customHeight="1">
      <c r="A24" s="802"/>
      <c r="B24" s="265">
        <v>11007</v>
      </c>
      <c r="C24" s="362" t="s">
        <v>111</v>
      </c>
      <c r="D24" s="28" t="s">
        <v>10</v>
      </c>
      <c r="E24" s="28" t="s">
        <v>13</v>
      </c>
      <c r="F24" s="28" t="s">
        <v>12</v>
      </c>
      <c r="G24" s="156">
        <f>AMPOP!H30</f>
        <v>152887.29999999999</v>
      </c>
      <c r="H24" s="156">
        <f>AMPOP!I30</f>
        <v>152887.29999999999</v>
      </c>
      <c r="I24" s="156">
        <f>AMPOP!J30</f>
        <v>152887.29999999999</v>
      </c>
      <c r="J24" s="157">
        <f>AMPOP!K30</f>
        <v>152887.29999999999</v>
      </c>
      <c r="K24" s="156">
        <f>AMPOP!L30</f>
        <v>152887.29999999999</v>
      </c>
      <c r="L24" s="111">
        <f t="shared" ref="L24" si="10">I24-H24</f>
        <v>0</v>
      </c>
      <c r="M24" s="35">
        <f t="shared" ref="M24" si="11">J24-H24</f>
        <v>0</v>
      </c>
      <c r="N24" s="35">
        <f t="shared" ref="N24" si="12">K24-H24</f>
        <v>0</v>
      </c>
    </row>
    <row r="25" spans="1:14" s="21" customFormat="1" ht="33.75" customHeight="1">
      <c r="A25" s="802"/>
      <c r="B25" s="265">
        <v>11008</v>
      </c>
      <c r="C25" s="362" t="s">
        <v>128</v>
      </c>
      <c r="D25" s="28" t="s">
        <v>10</v>
      </c>
      <c r="E25" s="28" t="s">
        <v>13</v>
      </c>
      <c r="F25" s="28" t="s">
        <v>12</v>
      </c>
      <c r="G25" s="156">
        <f>AMPOP!H31</f>
        <v>55404.9</v>
      </c>
      <c r="H25" s="156">
        <f>AMPOP!I31</f>
        <v>55404.9</v>
      </c>
      <c r="I25" s="156">
        <f>AMPOP!J31</f>
        <v>55404.9</v>
      </c>
      <c r="J25" s="157">
        <f>AMPOP!K31</f>
        <v>55404.9</v>
      </c>
      <c r="K25" s="156">
        <f>AMPOP!L31</f>
        <v>55404.9</v>
      </c>
      <c r="L25" s="118" t="e">
        <f>#REF!</f>
        <v>#REF!</v>
      </c>
      <c r="M25" s="30" t="e">
        <f>#REF!</f>
        <v>#REF!</v>
      </c>
      <c r="N25" s="30" t="e">
        <f>#REF!</f>
        <v>#REF!</v>
      </c>
    </row>
    <row r="26" spans="1:14" s="21" customFormat="1" ht="48" customHeight="1">
      <c r="A26" s="802"/>
      <c r="B26" s="265">
        <v>11010</v>
      </c>
      <c r="C26" s="362" t="s">
        <v>112</v>
      </c>
      <c r="D26" s="28" t="s">
        <v>10</v>
      </c>
      <c r="E26" s="28" t="s">
        <v>13</v>
      </c>
      <c r="F26" s="28" t="s">
        <v>12</v>
      </c>
      <c r="G26" s="156">
        <f>AMPOP!H32</f>
        <v>168195.3</v>
      </c>
      <c r="H26" s="156">
        <f>AMPOP!I32</f>
        <v>169524.2</v>
      </c>
      <c r="I26" s="156">
        <f>AMPOP!J32</f>
        <v>169524.2</v>
      </c>
      <c r="J26" s="157">
        <f>AMPOP!K32</f>
        <v>169524.2</v>
      </c>
      <c r="K26" s="156">
        <f>AMPOP!L32</f>
        <v>169524.2</v>
      </c>
      <c r="L26" s="118">
        <f>SUM(L27:L42)</f>
        <v>1417480.2797631999</v>
      </c>
      <c r="M26" s="30">
        <f>SUM(M27:M42)</f>
        <v>2017927.5488672003</v>
      </c>
      <c r="N26" s="30">
        <f>SUM(N27:N42)</f>
        <v>3296919.4936671997</v>
      </c>
    </row>
    <row r="27" spans="1:14" ht="32.25" customHeight="1">
      <c r="A27" s="802"/>
      <c r="B27" s="265">
        <v>12001</v>
      </c>
      <c r="C27" s="262" t="s">
        <v>16</v>
      </c>
      <c r="D27" s="28" t="s">
        <v>10</v>
      </c>
      <c r="E27" s="28" t="s">
        <v>13</v>
      </c>
      <c r="F27" s="28" t="s">
        <v>12</v>
      </c>
      <c r="G27" s="156">
        <f>AMPOP!H33</f>
        <v>7000</v>
      </c>
      <c r="H27" s="156">
        <f>AMPOP!I33</f>
        <v>7000</v>
      </c>
      <c r="I27" s="156">
        <f>AMPOP!J33</f>
        <v>7000</v>
      </c>
      <c r="J27" s="157">
        <f>AMPOP!K33</f>
        <v>7000</v>
      </c>
      <c r="K27" s="156">
        <f>AMPOP!L33</f>
        <v>7000</v>
      </c>
      <c r="L27" s="111">
        <f t="shared" si="6"/>
        <v>0</v>
      </c>
      <c r="M27" s="35">
        <f t="shared" si="7"/>
        <v>0</v>
      </c>
      <c r="N27" s="35">
        <f t="shared" ref="N27:N34" si="13">K27-H27</f>
        <v>0</v>
      </c>
    </row>
    <row r="28" spans="1:14" ht="32.25" customHeight="1">
      <c r="A28" s="802"/>
      <c r="B28" s="265">
        <v>21001</v>
      </c>
      <c r="C28" s="262" t="s">
        <v>144</v>
      </c>
      <c r="D28" s="28" t="s">
        <v>10</v>
      </c>
      <c r="E28" s="28" t="s">
        <v>13</v>
      </c>
      <c r="F28" s="28" t="s">
        <v>12</v>
      </c>
      <c r="G28" s="156">
        <f>AMPOP!H34</f>
        <v>0</v>
      </c>
      <c r="H28" s="156"/>
      <c r="I28" s="156"/>
      <c r="J28" s="157"/>
      <c r="K28" s="156"/>
      <c r="L28" s="257"/>
      <c r="M28" s="35"/>
      <c r="N28" s="35"/>
    </row>
    <row r="29" spans="1:14" ht="76.5" customHeight="1">
      <c r="A29" s="802"/>
      <c r="B29" s="265">
        <v>12002</v>
      </c>
      <c r="C29" s="362" t="s">
        <v>113</v>
      </c>
      <c r="D29" s="28" t="s">
        <v>10</v>
      </c>
      <c r="E29" s="28" t="s">
        <v>13</v>
      </c>
      <c r="F29" s="28" t="s">
        <v>12</v>
      </c>
      <c r="G29" s="156">
        <f>AMPOP!H35</f>
        <v>91476.56</v>
      </c>
      <c r="H29" s="156">
        <f>AMPOP!I35</f>
        <v>0</v>
      </c>
      <c r="I29" s="156">
        <f>AMPOP!J35</f>
        <v>0</v>
      </c>
      <c r="J29" s="157">
        <f>AMPOP!K35</f>
        <v>0</v>
      </c>
      <c r="K29" s="156">
        <f>AMPOP!L35</f>
        <v>0</v>
      </c>
      <c r="L29" s="111">
        <f t="shared" si="6"/>
        <v>0</v>
      </c>
      <c r="M29" s="35">
        <f>J29-H29</f>
        <v>0</v>
      </c>
      <c r="N29" s="35">
        <f>K29-H29</f>
        <v>0</v>
      </c>
    </row>
    <row r="30" spans="1:14" ht="69" customHeight="1">
      <c r="A30" s="803"/>
      <c r="B30" s="265">
        <v>32001</v>
      </c>
      <c r="C30" s="365" t="s">
        <v>134</v>
      </c>
      <c r="D30" s="28" t="s">
        <v>10</v>
      </c>
      <c r="E30" s="28" t="s">
        <v>13</v>
      </c>
      <c r="F30" s="28" t="s">
        <v>12</v>
      </c>
      <c r="G30" s="156">
        <f>AMPOP!H36</f>
        <v>75037.63</v>
      </c>
      <c r="H30" s="156">
        <f>AMPOP!I36</f>
        <v>0</v>
      </c>
      <c r="I30" s="156">
        <f>AMPOP!J36</f>
        <v>0</v>
      </c>
      <c r="J30" s="157">
        <f>AMPOP!K36</f>
        <v>0</v>
      </c>
      <c r="K30" s="156">
        <f>AMPOP!L36</f>
        <v>0</v>
      </c>
      <c r="L30" s="111">
        <f t="shared" si="6"/>
        <v>0</v>
      </c>
      <c r="M30" s="35">
        <f t="shared" si="7"/>
        <v>0</v>
      </c>
      <c r="N30" s="35">
        <f t="shared" si="13"/>
        <v>0</v>
      </c>
    </row>
    <row r="31" spans="1:14" ht="27" customHeight="1">
      <c r="A31" s="355" t="s">
        <v>114</v>
      </c>
      <c r="B31" s="356"/>
      <c r="C31" s="357" t="s">
        <v>115</v>
      </c>
      <c r="D31" s="358" t="s">
        <v>2</v>
      </c>
      <c r="E31" s="358" t="s">
        <v>2</v>
      </c>
      <c r="F31" s="358" t="s">
        <v>2</v>
      </c>
      <c r="G31" s="159">
        <f>SUM(G32:G39)</f>
        <v>1818284.3699999996</v>
      </c>
      <c r="H31" s="159">
        <f>SUM(H32:H39)</f>
        <v>2228368.92</v>
      </c>
      <c r="I31" s="159">
        <f>SUM(I32:I39)</f>
        <v>2943474.0598816001</v>
      </c>
      <c r="J31" s="159">
        <f>SUM(J32:J39)</f>
        <v>3237332.6944335997</v>
      </c>
      <c r="K31" s="159">
        <f>SUM(K32:K39)</f>
        <v>3876828.6668336</v>
      </c>
      <c r="L31" s="111">
        <f t="shared" si="6"/>
        <v>715105.13988160016</v>
      </c>
      <c r="M31" s="35">
        <f>J31-H31</f>
        <v>1008963.7744335998</v>
      </c>
      <c r="N31" s="35">
        <f t="shared" si="13"/>
        <v>1648459.7468336001</v>
      </c>
    </row>
    <row r="32" spans="1:14" ht="37.5" customHeight="1">
      <c r="A32" s="798"/>
      <c r="B32" s="263">
        <v>11001</v>
      </c>
      <c r="C32" s="362" t="s">
        <v>116</v>
      </c>
      <c r="D32" s="27" t="s">
        <v>13</v>
      </c>
      <c r="E32" s="27" t="s">
        <v>15</v>
      </c>
      <c r="F32" s="27" t="s">
        <v>15</v>
      </c>
      <c r="G32" s="157">
        <f>AMPOP!H38</f>
        <v>144909.9</v>
      </c>
      <c r="H32" s="157">
        <f>AMPOP!I38</f>
        <v>247627.7</v>
      </c>
      <c r="I32" s="157">
        <f>AMPOP!J38</f>
        <v>269028.85988160002</v>
      </c>
      <c r="J32" s="157">
        <f>AMPOP!K38</f>
        <v>268496.79443360004</v>
      </c>
      <c r="K32" s="157">
        <f>AMPOP!L38</f>
        <v>270206.06683360005</v>
      </c>
      <c r="L32" s="111">
        <f t="shared" si="6"/>
        <v>21401.159881600004</v>
      </c>
      <c r="M32" s="35">
        <f t="shared" si="7"/>
        <v>20869.094433600025</v>
      </c>
      <c r="N32" s="35">
        <f>K32-H32</f>
        <v>22578.366833600041</v>
      </c>
    </row>
    <row r="33" spans="1:14" ht="21.75" customHeight="1">
      <c r="A33" s="799"/>
      <c r="B33" s="263">
        <v>11002</v>
      </c>
      <c r="C33" s="362" t="s">
        <v>25</v>
      </c>
      <c r="D33" s="27" t="s">
        <v>13</v>
      </c>
      <c r="E33" s="27" t="s">
        <v>15</v>
      </c>
      <c r="F33" s="27" t="s">
        <v>15</v>
      </c>
      <c r="G33" s="157">
        <f>AMPOP!H39</f>
        <v>1335485.8999999999</v>
      </c>
      <c r="H33" s="157">
        <f>AMPOP!I39</f>
        <v>1335485.8999999999</v>
      </c>
      <c r="I33" s="157">
        <f>AMPOP!J39</f>
        <v>1335485.8999999999</v>
      </c>
      <c r="J33" s="157">
        <f>AMPOP!K39</f>
        <v>1335485.8999999999</v>
      </c>
      <c r="K33" s="157">
        <f>AMPOP!L39</f>
        <v>1335485.8999999999</v>
      </c>
      <c r="L33" s="111">
        <f t="shared" si="6"/>
        <v>0</v>
      </c>
      <c r="M33" s="35">
        <f>J33-H33</f>
        <v>0</v>
      </c>
      <c r="N33" s="35">
        <f>K33-H33</f>
        <v>0</v>
      </c>
    </row>
    <row r="34" spans="1:14" ht="24" customHeight="1">
      <c r="A34" s="799"/>
      <c r="B34" s="263">
        <v>11003</v>
      </c>
      <c r="C34" s="362" t="s">
        <v>117</v>
      </c>
      <c r="D34" s="27" t="s">
        <v>13</v>
      </c>
      <c r="E34" s="27" t="s">
        <v>15</v>
      </c>
      <c r="F34" s="27" t="s">
        <v>15</v>
      </c>
      <c r="G34" s="157">
        <f>AMPOP!H40</f>
        <v>14550</v>
      </c>
      <c r="H34" s="157">
        <f>AMPOP!I40</f>
        <v>0</v>
      </c>
      <c r="I34" s="157">
        <f>AMPOP!J40</f>
        <v>15000</v>
      </c>
      <c r="J34" s="157">
        <f>AMPOP!K40</f>
        <v>26000</v>
      </c>
      <c r="K34" s="157">
        <f>AMPOP!L40</f>
        <v>26000</v>
      </c>
      <c r="L34" s="111">
        <f t="shared" si="6"/>
        <v>15000</v>
      </c>
      <c r="M34" s="35">
        <f t="shared" si="7"/>
        <v>26000</v>
      </c>
      <c r="N34" s="35">
        <f t="shared" si="13"/>
        <v>26000</v>
      </c>
    </row>
    <row r="35" spans="1:14" ht="26.25" customHeight="1">
      <c r="A35" s="799"/>
      <c r="B35" s="263">
        <v>11004</v>
      </c>
      <c r="C35" s="260" t="s">
        <v>118</v>
      </c>
      <c r="D35" s="27" t="s">
        <v>13</v>
      </c>
      <c r="E35" s="27" t="s">
        <v>15</v>
      </c>
      <c r="F35" s="27" t="s">
        <v>15</v>
      </c>
      <c r="G35" s="157">
        <f>AMPOP!H41</f>
        <v>43710.7</v>
      </c>
      <c r="H35" s="157">
        <f>AMPOP!I41</f>
        <v>43710.9</v>
      </c>
      <c r="I35" s="157">
        <f>AMPOP!J41</f>
        <v>125100</v>
      </c>
      <c r="J35" s="157">
        <f>AMPOP!K41</f>
        <v>139000</v>
      </c>
      <c r="K35" s="157">
        <f>AMPOP!L41</f>
        <v>152900</v>
      </c>
      <c r="L35" s="111">
        <f t="shared" si="6"/>
        <v>81389.100000000006</v>
      </c>
      <c r="M35" s="35">
        <f t="shared" ref="M35:M42" si="14">J35-H35</f>
        <v>95289.1</v>
      </c>
      <c r="N35" s="35">
        <f t="shared" ref="N35:N42" si="15">K35-H35</f>
        <v>109189.1</v>
      </c>
    </row>
    <row r="36" spans="1:14" ht="26.25" customHeight="1">
      <c r="A36" s="799"/>
      <c r="B36" s="263">
        <v>31001</v>
      </c>
      <c r="C36" s="260" t="s">
        <v>217</v>
      </c>
      <c r="D36" s="27" t="s">
        <v>13</v>
      </c>
      <c r="E36" s="27" t="s">
        <v>15</v>
      </c>
      <c r="F36" s="27" t="s">
        <v>15</v>
      </c>
      <c r="G36" s="157">
        <v>0</v>
      </c>
      <c r="H36" s="157">
        <v>0</v>
      </c>
      <c r="I36" s="157">
        <f>AMPOP!J42</f>
        <v>9730</v>
      </c>
      <c r="J36" s="157">
        <f>AMPOP!K42</f>
        <v>0</v>
      </c>
      <c r="K36" s="157">
        <f>AMPOP!L42</f>
        <v>0</v>
      </c>
      <c r="L36" s="111"/>
      <c r="M36" s="35"/>
      <c r="N36" s="35"/>
    </row>
    <row r="37" spans="1:14" ht="26.25" customHeight="1">
      <c r="A37" s="799"/>
      <c r="B37" s="263">
        <v>31003</v>
      </c>
      <c r="C37" s="260" t="s">
        <v>219</v>
      </c>
      <c r="D37" s="27" t="s">
        <v>13</v>
      </c>
      <c r="E37" s="27" t="s">
        <v>15</v>
      </c>
      <c r="F37" s="27" t="s">
        <v>15</v>
      </c>
      <c r="G37" s="157">
        <v>0</v>
      </c>
      <c r="H37" s="157">
        <v>0</v>
      </c>
      <c r="I37" s="157">
        <f>AMPOP!J43</f>
        <v>3000</v>
      </c>
      <c r="J37" s="157">
        <f>AMPOP!K43</f>
        <v>0</v>
      </c>
      <c r="K37" s="157">
        <f>AMPOP!L43</f>
        <v>0</v>
      </c>
      <c r="L37" s="111"/>
      <c r="M37" s="35"/>
      <c r="N37" s="35"/>
    </row>
    <row r="38" spans="1:14" ht="23.25" customHeight="1">
      <c r="A38" s="799"/>
      <c r="B38" s="263">
        <v>32001</v>
      </c>
      <c r="C38" s="362" t="s">
        <v>119</v>
      </c>
      <c r="D38" s="27" t="s">
        <v>13</v>
      </c>
      <c r="E38" s="27" t="s">
        <v>15</v>
      </c>
      <c r="F38" s="27" t="s">
        <v>15</v>
      </c>
      <c r="G38" s="157">
        <f>AMPOP!H44</f>
        <v>232842.97</v>
      </c>
      <c r="H38" s="157">
        <f>AMPOP!I44</f>
        <v>413011.7</v>
      </c>
      <c r="I38" s="157">
        <f>AMPOP!J44</f>
        <v>696867.7</v>
      </c>
      <c r="J38" s="157">
        <f>AMPOP!K44</f>
        <v>1468350</v>
      </c>
      <c r="K38" s="157">
        <f>AMPOP!L44</f>
        <v>2092236.7</v>
      </c>
      <c r="L38" s="111">
        <f t="shared" si="6"/>
        <v>283855.99999999994</v>
      </c>
      <c r="M38" s="35">
        <f t="shared" si="14"/>
        <v>1055338.3</v>
      </c>
      <c r="N38" s="35">
        <f t="shared" si="15"/>
        <v>1679225</v>
      </c>
    </row>
    <row r="39" spans="1:14" ht="20.25" customHeight="1">
      <c r="A39" s="800"/>
      <c r="B39" s="263">
        <v>32002</v>
      </c>
      <c r="C39" s="362" t="s">
        <v>26</v>
      </c>
      <c r="D39" s="27" t="s">
        <v>13</v>
      </c>
      <c r="E39" s="27" t="s">
        <v>15</v>
      </c>
      <c r="F39" s="27" t="s">
        <v>15</v>
      </c>
      <c r="G39" s="157">
        <f>AMPOP!H45</f>
        <v>46784.9</v>
      </c>
      <c r="H39" s="157">
        <f>AMPOP!I45</f>
        <v>188532.72</v>
      </c>
      <c r="I39" s="157">
        <f>AMPOP!J45</f>
        <v>489261.6</v>
      </c>
      <c r="J39" s="157">
        <f>AMPOP!K45</f>
        <v>0</v>
      </c>
      <c r="K39" s="157">
        <f>AMPOP!L45</f>
        <v>0</v>
      </c>
      <c r="L39" s="111">
        <f t="shared" si="6"/>
        <v>300728.88</v>
      </c>
      <c r="M39" s="35">
        <f t="shared" si="14"/>
        <v>-188532.72</v>
      </c>
      <c r="N39" s="35">
        <f t="shared" si="15"/>
        <v>-188532.72</v>
      </c>
    </row>
    <row r="40" spans="1:14" ht="32.25" customHeight="1">
      <c r="A40" s="355" t="s">
        <v>120</v>
      </c>
      <c r="B40" s="356"/>
      <c r="C40" s="357" t="s">
        <v>121</v>
      </c>
      <c r="D40" s="358" t="s">
        <v>2</v>
      </c>
      <c r="E40" s="358" t="s">
        <v>2</v>
      </c>
      <c r="F40" s="358" t="s">
        <v>2</v>
      </c>
      <c r="G40" s="159">
        <f>G41+G42</f>
        <v>353589.8</v>
      </c>
      <c r="H40" s="159">
        <f t="shared" ref="H40:K40" si="16">H41+H42</f>
        <v>344867.1</v>
      </c>
      <c r="I40" s="159">
        <f t="shared" si="16"/>
        <v>344867.1</v>
      </c>
      <c r="J40" s="159">
        <f t="shared" si="16"/>
        <v>344867.1</v>
      </c>
      <c r="K40" s="159">
        <f t="shared" si="16"/>
        <v>344867.1</v>
      </c>
      <c r="L40" s="111">
        <f t="shared" si="6"/>
        <v>0</v>
      </c>
      <c r="M40" s="35">
        <f t="shared" si="14"/>
        <v>0</v>
      </c>
      <c r="N40" s="35">
        <f t="shared" si="15"/>
        <v>0</v>
      </c>
    </row>
    <row r="41" spans="1:14" ht="22.5" customHeight="1">
      <c r="A41" s="738"/>
      <c r="B41" s="263">
        <v>11001</v>
      </c>
      <c r="C41" s="266" t="s">
        <v>121</v>
      </c>
      <c r="D41" s="27" t="s">
        <v>14</v>
      </c>
      <c r="E41" s="27" t="s">
        <v>15</v>
      </c>
      <c r="F41" s="27" t="s">
        <v>15</v>
      </c>
      <c r="G41" s="157">
        <f>AMPOP!H47</f>
        <v>40533.1</v>
      </c>
      <c r="H41" s="157">
        <f>AMPOP!I47</f>
        <v>42303.1</v>
      </c>
      <c r="I41" s="157">
        <f>AMPOP!J47</f>
        <v>42303.1</v>
      </c>
      <c r="J41" s="157">
        <f>AMPOP!K47</f>
        <v>42303.1</v>
      </c>
      <c r="K41" s="157">
        <f>AMPOP!L47</f>
        <v>42303.1</v>
      </c>
      <c r="L41" s="111">
        <f t="shared" si="6"/>
        <v>0</v>
      </c>
      <c r="M41" s="35">
        <f t="shared" si="14"/>
        <v>0</v>
      </c>
      <c r="N41" s="35">
        <f t="shared" si="15"/>
        <v>0</v>
      </c>
    </row>
    <row r="42" spans="1:14" ht="27" customHeight="1">
      <c r="A42" s="738"/>
      <c r="B42" s="263">
        <v>11002</v>
      </c>
      <c r="C42" s="260" t="s">
        <v>122</v>
      </c>
      <c r="D42" s="27" t="s">
        <v>14</v>
      </c>
      <c r="E42" s="27" t="s">
        <v>15</v>
      </c>
      <c r="F42" s="27" t="s">
        <v>15</v>
      </c>
      <c r="G42" s="157">
        <f>AMPOP!H48</f>
        <v>313056.7</v>
      </c>
      <c r="H42" s="157">
        <f>AMPOP!I48</f>
        <v>302564</v>
      </c>
      <c r="I42" s="157">
        <f>AMPOP!J48</f>
        <v>302564</v>
      </c>
      <c r="J42" s="157">
        <f>AMPOP!K48</f>
        <v>302564</v>
      </c>
      <c r="K42" s="157">
        <f>AMPOP!L48</f>
        <v>302564</v>
      </c>
      <c r="L42" s="111">
        <f t="shared" si="6"/>
        <v>0</v>
      </c>
      <c r="M42" s="35">
        <f t="shared" si="14"/>
        <v>0</v>
      </c>
      <c r="N42" s="35">
        <f t="shared" si="15"/>
        <v>0</v>
      </c>
    </row>
    <row r="43" spans="1:14">
      <c r="H43" s="25"/>
      <c r="I43" s="29"/>
      <c r="J43" s="153"/>
      <c r="K43" s="29"/>
    </row>
    <row r="44" spans="1:14">
      <c r="H44" s="25"/>
      <c r="I44" s="29"/>
      <c r="J44" s="153"/>
      <c r="K44" s="29"/>
    </row>
    <row r="45" spans="1:14">
      <c r="H45" s="25"/>
      <c r="I45" s="29"/>
      <c r="J45" s="153"/>
      <c r="K45" s="29"/>
    </row>
    <row r="46" spans="1:14">
      <c r="H46" s="25"/>
      <c r="I46" s="29"/>
      <c r="J46" s="153"/>
      <c r="K46" s="29"/>
    </row>
    <row r="47" spans="1:14">
      <c r="H47" s="25"/>
      <c r="I47" s="29"/>
      <c r="J47" s="153"/>
      <c r="K47" s="29"/>
    </row>
    <row r="48" spans="1:14">
      <c r="H48" s="25"/>
      <c r="I48" s="29"/>
      <c r="J48" s="153"/>
      <c r="K48" s="29"/>
    </row>
    <row r="49" spans="2:14">
      <c r="H49" s="25"/>
      <c r="I49" s="29"/>
      <c r="J49" s="153"/>
      <c r="K49" s="29"/>
    </row>
    <row r="50" spans="2:14">
      <c r="H50" s="25"/>
      <c r="I50" s="29"/>
      <c r="J50" s="153"/>
      <c r="K50" s="29"/>
    </row>
    <row r="51" spans="2:14">
      <c r="H51" s="25"/>
      <c r="I51" s="29"/>
      <c r="J51" s="153"/>
      <c r="K51" s="29"/>
    </row>
    <row r="52" spans="2:14">
      <c r="H52" s="25"/>
      <c r="I52" s="29"/>
      <c r="J52" s="153"/>
      <c r="K52" s="29"/>
    </row>
    <row r="53" spans="2:14">
      <c r="B53" s="22"/>
      <c r="C53" s="22"/>
      <c r="G53" s="22"/>
      <c r="H53" s="25"/>
      <c r="I53" s="29"/>
      <c r="J53" s="153"/>
      <c r="K53" s="29"/>
      <c r="L53" s="22"/>
      <c r="M53" s="22"/>
      <c r="N53" s="22"/>
    </row>
    <row r="54" spans="2:14">
      <c r="B54" s="22"/>
      <c r="C54" s="22"/>
      <c r="G54" s="22"/>
      <c r="H54" s="25"/>
      <c r="I54" s="29"/>
      <c r="J54" s="153"/>
      <c r="K54" s="29"/>
      <c r="L54" s="22"/>
      <c r="M54" s="22"/>
      <c r="N54" s="22"/>
    </row>
    <row r="55" spans="2:14">
      <c r="B55" s="22"/>
      <c r="C55" s="22"/>
      <c r="G55" s="22"/>
      <c r="H55" s="25"/>
      <c r="I55" s="29"/>
      <c r="J55" s="153"/>
      <c r="K55" s="29"/>
      <c r="L55" s="22"/>
      <c r="M55" s="22"/>
      <c r="N55" s="22"/>
    </row>
    <row r="56" spans="2:14">
      <c r="B56" s="22"/>
      <c r="C56" s="22"/>
      <c r="G56" s="22"/>
      <c r="H56" s="25"/>
      <c r="I56" s="29"/>
      <c r="J56" s="153"/>
      <c r="K56" s="29"/>
      <c r="L56" s="22"/>
      <c r="M56" s="22"/>
      <c r="N56" s="22"/>
    </row>
    <row r="57" spans="2:14">
      <c r="B57" s="22"/>
      <c r="C57" s="22"/>
      <c r="G57" s="22"/>
      <c r="H57" s="25"/>
      <c r="I57" s="29"/>
      <c r="J57" s="153"/>
      <c r="K57" s="29"/>
      <c r="L57" s="22"/>
      <c r="M57" s="22"/>
      <c r="N57" s="22"/>
    </row>
    <row r="58" spans="2:14">
      <c r="B58" s="22"/>
      <c r="C58" s="22"/>
      <c r="G58" s="22"/>
      <c r="H58" s="25"/>
      <c r="I58" s="29"/>
      <c r="J58" s="153"/>
      <c r="K58" s="29"/>
      <c r="L58" s="22"/>
      <c r="M58" s="22"/>
      <c r="N58" s="22"/>
    </row>
    <row r="59" spans="2:14">
      <c r="B59" s="22"/>
      <c r="C59" s="22"/>
      <c r="G59" s="22"/>
      <c r="H59" s="25"/>
      <c r="I59" s="29"/>
      <c r="J59" s="153"/>
      <c r="K59" s="29"/>
      <c r="L59" s="22"/>
      <c r="M59" s="22"/>
      <c r="N59" s="22"/>
    </row>
    <row r="60" spans="2:14">
      <c r="B60" s="22"/>
      <c r="C60" s="22"/>
      <c r="G60" s="22"/>
      <c r="H60" s="25"/>
      <c r="I60" s="29"/>
      <c r="J60" s="153"/>
      <c r="K60" s="29"/>
      <c r="L60" s="22"/>
      <c r="M60" s="22"/>
      <c r="N60" s="22"/>
    </row>
    <row r="61" spans="2:14">
      <c r="B61" s="22"/>
      <c r="C61" s="22"/>
      <c r="G61" s="22"/>
      <c r="H61" s="25"/>
      <c r="I61" s="29"/>
      <c r="J61" s="153"/>
      <c r="K61" s="29"/>
      <c r="L61" s="22"/>
      <c r="M61" s="22"/>
      <c r="N61" s="22"/>
    </row>
    <row r="62" spans="2:14">
      <c r="B62" s="22"/>
      <c r="C62" s="22"/>
      <c r="G62" s="22"/>
      <c r="H62" s="25"/>
      <c r="I62" s="29"/>
      <c r="J62" s="153"/>
      <c r="K62" s="29"/>
      <c r="L62" s="22"/>
      <c r="M62" s="22"/>
      <c r="N62" s="22"/>
    </row>
    <row r="63" spans="2:14">
      <c r="B63" s="22"/>
      <c r="C63" s="22"/>
      <c r="G63" s="22"/>
      <c r="H63" s="25"/>
      <c r="I63" s="29"/>
      <c r="J63" s="153"/>
      <c r="K63" s="29"/>
      <c r="L63" s="22"/>
      <c r="M63" s="22"/>
      <c r="N63" s="22"/>
    </row>
    <row r="64" spans="2:14">
      <c r="B64" s="22"/>
      <c r="C64" s="22"/>
      <c r="G64" s="22"/>
      <c r="H64" s="25"/>
      <c r="I64" s="29"/>
      <c r="J64" s="153"/>
      <c r="K64" s="29"/>
      <c r="L64" s="22"/>
      <c r="M64" s="22"/>
      <c r="N64" s="22"/>
    </row>
    <row r="65" spans="2:14">
      <c r="B65" s="22"/>
      <c r="C65" s="22"/>
      <c r="G65" s="22"/>
      <c r="H65" s="25"/>
      <c r="I65" s="29"/>
      <c r="J65" s="153"/>
      <c r="K65" s="29"/>
      <c r="L65" s="22"/>
      <c r="M65" s="22"/>
      <c r="N65" s="22"/>
    </row>
    <row r="66" spans="2:14">
      <c r="B66" s="22"/>
      <c r="C66" s="22"/>
      <c r="G66" s="22"/>
      <c r="H66" s="25"/>
      <c r="I66" s="29"/>
      <c r="J66" s="153"/>
      <c r="K66" s="29"/>
      <c r="L66" s="22"/>
      <c r="M66" s="22"/>
      <c r="N66" s="22"/>
    </row>
    <row r="67" spans="2:14">
      <c r="B67" s="22"/>
      <c r="C67" s="22"/>
      <c r="G67" s="22"/>
      <c r="H67" s="25"/>
      <c r="I67" s="29"/>
      <c r="J67" s="153"/>
      <c r="K67" s="29"/>
      <c r="L67" s="22"/>
      <c r="M67" s="22"/>
      <c r="N67" s="22"/>
    </row>
    <row r="68" spans="2:14">
      <c r="B68" s="22"/>
      <c r="C68" s="22"/>
      <c r="G68" s="22"/>
      <c r="H68" s="25"/>
      <c r="I68" s="29"/>
      <c r="J68" s="153"/>
      <c r="K68" s="29"/>
      <c r="L68" s="22"/>
      <c r="M68" s="22"/>
      <c r="N68" s="22"/>
    </row>
    <row r="69" spans="2:14">
      <c r="B69" s="22"/>
      <c r="C69" s="22"/>
      <c r="G69" s="22"/>
      <c r="H69" s="25"/>
      <c r="I69" s="29"/>
      <c r="J69" s="153"/>
      <c r="K69" s="29"/>
      <c r="L69" s="22"/>
      <c r="M69" s="22"/>
      <c r="N69" s="22"/>
    </row>
    <row r="70" spans="2:14">
      <c r="B70" s="22"/>
      <c r="C70" s="22"/>
      <c r="G70" s="22"/>
      <c r="H70" s="25"/>
      <c r="I70" s="29"/>
      <c r="J70" s="153"/>
      <c r="K70" s="29"/>
      <c r="L70" s="22"/>
      <c r="M70" s="22"/>
      <c r="N70" s="22"/>
    </row>
    <row r="71" spans="2:14">
      <c r="B71" s="22"/>
      <c r="C71" s="22"/>
      <c r="G71" s="22"/>
      <c r="H71" s="25"/>
      <c r="I71" s="29"/>
      <c r="J71" s="153"/>
      <c r="K71" s="29"/>
      <c r="L71" s="22"/>
      <c r="M71" s="22"/>
      <c r="N71" s="22"/>
    </row>
    <row r="72" spans="2:14">
      <c r="B72" s="22"/>
      <c r="C72" s="22"/>
      <c r="G72" s="22"/>
      <c r="H72" s="25"/>
      <c r="I72" s="29"/>
      <c r="J72" s="153"/>
      <c r="K72" s="29"/>
      <c r="L72" s="22"/>
      <c r="M72" s="22"/>
      <c r="N72" s="22"/>
    </row>
    <row r="73" spans="2:14">
      <c r="B73" s="22"/>
      <c r="C73" s="22"/>
      <c r="G73" s="22"/>
      <c r="H73" s="25"/>
      <c r="I73" s="29"/>
      <c r="J73" s="153"/>
      <c r="K73" s="29"/>
      <c r="L73" s="22"/>
      <c r="M73" s="22"/>
      <c r="N73" s="22"/>
    </row>
    <row r="74" spans="2:14">
      <c r="B74" s="22"/>
      <c r="C74" s="22"/>
      <c r="G74" s="22"/>
      <c r="H74" s="25"/>
      <c r="I74" s="29"/>
      <c r="J74" s="153"/>
      <c r="K74" s="29"/>
      <c r="L74" s="22"/>
      <c r="M74" s="22"/>
      <c r="N74" s="22"/>
    </row>
    <row r="75" spans="2:14">
      <c r="B75" s="22"/>
      <c r="C75" s="22"/>
      <c r="G75" s="22"/>
      <c r="H75" s="25"/>
      <c r="I75" s="29"/>
      <c r="J75" s="153"/>
      <c r="K75" s="29"/>
      <c r="L75" s="22"/>
      <c r="M75" s="22"/>
      <c r="N75" s="22"/>
    </row>
    <row r="76" spans="2:14">
      <c r="B76" s="22"/>
      <c r="C76" s="22"/>
      <c r="G76" s="22"/>
      <c r="H76" s="25"/>
      <c r="I76" s="29"/>
      <c r="J76" s="153"/>
      <c r="K76" s="29"/>
      <c r="L76" s="22"/>
      <c r="M76" s="22"/>
      <c r="N76" s="22"/>
    </row>
    <row r="77" spans="2:14">
      <c r="B77" s="22"/>
      <c r="C77" s="22"/>
      <c r="G77" s="22"/>
      <c r="H77" s="25"/>
      <c r="I77" s="29"/>
      <c r="J77" s="153"/>
      <c r="K77" s="29"/>
      <c r="L77" s="22"/>
      <c r="M77" s="22"/>
      <c r="N77" s="22"/>
    </row>
    <row r="78" spans="2:14">
      <c r="B78" s="22"/>
      <c r="C78" s="22"/>
      <c r="G78" s="22"/>
      <c r="H78" s="25"/>
      <c r="I78" s="29"/>
      <c r="J78" s="153"/>
      <c r="K78" s="29"/>
      <c r="L78" s="22"/>
      <c r="M78" s="22"/>
      <c r="N78" s="22"/>
    </row>
    <row r="79" spans="2:14">
      <c r="B79" s="22"/>
      <c r="C79" s="22"/>
      <c r="G79" s="22"/>
      <c r="H79" s="25"/>
      <c r="I79" s="29"/>
      <c r="J79" s="153"/>
      <c r="K79" s="29"/>
      <c r="L79" s="22"/>
      <c r="M79" s="22"/>
      <c r="N79" s="22"/>
    </row>
    <row r="80" spans="2:14">
      <c r="B80" s="22"/>
      <c r="C80" s="22"/>
      <c r="G80" s="22"/>
      <c r="H80" s="25"/>
      <c r="I80" s="29"/>
      <c r="J80" s="153"/>
      <c r="K80" s="29"/>
      <c r="L80" s="22"/>
      <c r="M80" s="22"/>
      <c r="N80" s="22"/>
    </row>
    <row r="81" spans="2:14">
      <c r="B81" s="22"/>
      <c r="C81" s="22"/>
      <c r="G81" s="22"/>
      <c r="H81" s="25"/>
      <c r="I81" s="29"/>
      <c r="J81" s="153"/>
      <c r="K81" s="29"/>
      <c r="L81" s="22"/>
      <c r="M81" s="22"/>
      <c r="N81" s="22"/>
    </row>
    <row r="82" spans="2:14">
      <c r="B82" s="22"/>
      <c r="C82" s="22"/>
      <c r="G82" s="22"/>
      <c r="H82" s="25"/>
      <c r="I82" s="29"/>
      <c r="J82" s="153"/>
      <c r="K82" s="29"/>
      <c r="L82" s="22"/>
      <c r="M82" s="22"/>
      <c r="N82" s="22"/>
    </row>
    <row r="83" spans="2:14">
      <c r="B83" s="22"/>
      <c r="C83" s="22"/>
      <c r="G83" s="22"/>
      <c r="H83" s="25"/>
      <c r="I83" s="29"/>
      <c r="J83" s="153"/>
      <c r="K83" s="29"/>
      <c r="L83" s="22"/>
      <c r="M83" s="22"/>
      <c r="N83" s="22"/>
    </row>
    <row r="84" spans="2:14">
      <c r="B84" s="22"/>
      <c r="C84" s="22"/>
      <c r="G84" s="22"/>
      <c r="H84" s="25"/>
      <c r="I84" s="29"/>
      <c r="J84" s="153"/>
      <c r="K84" s="29"/>
      <c r="L84" s="22"/>
      <c r="M84" s="22"/>
      <c r="N84" s="22"/>
    </row>
    <row r="85" spans="2:14">
      <c r="B85" s="22"/>
      <c r="C85" s="22"/>
      <c r="G85" s="22"/>
      <c r="H85" s="25"/>
      <c r="I85" s="29"/>
      <c r="J85" s="153"/>
      <c r="K85" s="29"/>
      <c r="L85" s="22"/>
      <c r="M85" s="22"/>
      <c r="N85" s="22"/>
    </row>
    <row r="86" spans="2:14">
      <c r="B86" s="22"/>
      <c r="C86" s="22"/>
      <c r="G86" s="22"/>
      <c r="H86" s="25"/>
      <c r="I86" s="29"/>
      <c r="J86" s="153"/>
      <c r="K86" s="29"/>
      <c r="L86" s="22"/>
      <c r="M86" s="22"/>
      <c r="N86" s="22"/>
    </row>
    <row r="87" spans="2:14">
      <c r="B87" s="22"/>
      <c r="C87" s="22"/>
      <c r="G87" s="22"/>
      <c r="H87" s="25"/>
      <c r="I87" s="29"/>
      <c r="J87" s="153"/>
      <c r="K87" s="29"/>
      <c r="L87" s="22"/>
      <c r="M87" s="22"/>
      <c r="N87" s="22"/>
    </row>
    <row r="88" spans="2:14">
      <c r="B88" s="22"/>
      <c r="C88" s="22"/>
      <c r="G88" s="22"/>
      <c r="H88" s="25"/>
      <c r="I88" s="29"/>
      <c r="J88" s="153"/>
      <c r="K88" s="29"/>
      <c r="L88" s="22"/>
      <c r="M88" s="22"/>
      <c r="N88" s="22"/>
    </row>
    <row r="89" spans="2:14">
      <c r="B89" s="22"/>
      <c r="C89" s="22"/>
      <c r="G89" s="22"/>
      <c r="H89" s="25"/>
      <c r="I89" s="29"/>
      <c r="J89" s="153"/>
      <c r="K89" s="29"/>
      <c r="L89" s="22"/>
      <c r="M89" s="22"/>
      <c r="N89" s="22"/>
    </row>
    <row r="90" spans="2:14">
      <c r="B90" s="22"/>
      <c r="C90" s="22"/>
      <c r="G90" s="22"/>
      <c r="H90" s="25"/>
      <c r="I90" s="29"/>
      <c r="J90" s="153"/>
      <c r="K90" s="29"/>
      <c r="L90" s="22"/>
      <c r="M90" s="22"/>
      <c r="N90" s="22"/>
    </row>
    <row r="91" spans="2:14">
      <c r="B91" s="22"/>
      <c r="C91" s="22"/>
      <c r="G91" s="22"/>
      <c r="H91" s="25"/>
      <c r="I91" s="29"/>
      <c r="J91" s="153"/>
      <c r="K91" s="29"/>
      <c r="L91" s="22"/>
      <c r="M91" s="22"/>
      <c r="N91" s="22"/>
    </row>
    <row r="92" spans="2:14">
      <c r="B92" s="22"/>
      <c r="C92" s="22"/>
      <c r="G92" s="22"/>
      <c r="H92" s="25"/>
      <c r="I92" s="29"/>
      <c r="J92" s="153"/>
      <c r="K92" s="29"/>
      <c r="L92" s="22"/>
      <c r="M92" s="22"/>
      <c r="N92" s="22"/>
    </row>
    <row r="93" spans="2:14">
      <c r="B93" s="22"/>
      <c r="C93" s="22"/>
      <c r="G93" s="22"/>
      <c r="H93" s="25"/>
      <c r="I93" s="29"/>
      <c r="J93" s="153"/>
      <c r="K93" s="29"/>
      <c r="L93" s="22"/>
      <c r="M93" s="22"/>
      <c r="N93" s="22"/>
    </row>
    <row r="94" spans="2:14">
      <c r="B94" s="22"/>
      <c r="C94" s="22"/>
      <c r="G94" s="22"/>
      <c r="H94" s="25"/>
      <c r="I94" s="29"/>
      <c r="J94" s="153"/>
      <c r="K94" s="29"/>
      <c r="L94" s="22"/>
      <c r="M94" s="22"/>
      <c r="N94" s="22"/>
    </row>
    <row r="95" spans="2:14">
      <c r="B95" s="22"/>
      <c r="C95" s="22"/>
      <c r="G95" s="22"/>
      <c r="H95" s="25"/>
      <c r="I95" s="29"/>
      <c r="J95" s="153"/>
      <c r="K95" s="29"/>
      <c r="L95" s="22"/>
      <c r="M95" s="22"/>
      <c r="N95" s="22"/>
    </row>
    <row r="96" spans="2:14">
      <c r="B96" s="22"/>
      <c r="C96" s="22"/>
      <c r="G96" s="22"/>
      <c r="H96" s="25"/>
      <c r="I96" s="29"/>
      <c r="J96" s="153"/>
      <c r="K96" s="29"/>
      <c r="L96" s="22"/>
      <c r="M96" s="22"/>
      <c r="N96" s="22"/>
    </row>
    <row r="97" spans="2:14">
      <c r="B97" s="22"/>
      <c r="C97" s="22"/>
      <c r="G97" s="22"/>
      <c r="H97" s="25"/>
      <c r="I97" s="29"/>
      <c r="J97" s="153"/>
      <c r="K97" s="29"/>
      <c r="L97" s="22"/>
      <c r="M97" s="22"/>
      <c r="N97" s="22"/>
    </row>
    <row r="98" spans="2:14">
      <c r="B98" s="22"/>
      <c r="C98" s="22"/>
      <c r="G98" s="22"/>
      <c r="H98" s="25"/>
      <c r="I98" s="29"/>
      <c r="J98" s="153"/>
      <c r="K98" s="29"/>
      <c r="L98" s="22"/>
      <c r="M98" s="22"/>
      <c r="N98" s="22"/>
    </row>
    <row r="99" spans="2:14">
      <c r="B99" s="22"/>
      <c r="C99" s="22"/>
      <c r="G99" s="22"/>
      <c r="H99" s="25"/>
      <c r="I99" s="29"/>
      <c r="J99" s="153"/>
      <c r="K99" s="29"/>
      <c r="L99" s="22"/>
      <c r="M99" s="22"/>
      <c r="N99" s="22"/>
    </row>
    <row r="100" spans="2:14">
      <c r="B100" s="22"/>
      <c r="C100" s="22"/>
      <c r="G100" s="22"/>
      <c r="H100" s="25"/>
      <c r="I100" s="29"/>
      <c r="J100" s="153"/>
      <c r="K100" s="29"/>
      <c r="L100" s="22"/>
      <c r="M100" s="22"/>
      <c r="N100" s="22"/>
    </row>
    <row r="101" spans="2:14">
      <c r="B101" s="22"/>
      <c r="C101" s="22"/>
      <c r="G101" s="22"/>
      <c r="H101" s="25"/>
      <c r="I101" s="29"/>
      <c r="J101" s="153"/>
      <c r="K101" s="29"/>
      <c r="L101" s="22"/>
      <c r="M101" s="22"/>
      <c r="N101" s="22"/>
    </row>
    <row r="102" spans="2:14">
      <c r="B102" s="22"/>
      <c r="C102" s="22"/>
      <c r="G102" s="22"/>
      <c r="H102" s="25"/>
      <c r="I102" s="29"/>
      <c r="J102" s="153"/>
      <c r="K102" s="29"/>
      <c r="L102" s="22"/>
      <c r="M102" s="22"/>
      <c r="N102" s="22"/>
    </row>
    <row r="103" spans="2:14">
      <c r="B103" s="22"/>
      <c r="C103" s="22"/>
      <c r="G103" s="22"/>
      <c r="H103" s="25"/>
      <c r="I103" s="29"/>
      <c r="J103" s="153"/>
      <c r="K103" s="29"/>
      <c r="L103" s="22"/>
      <c r="M103" s="22"/>
      <c r="N103" s="22"/>
    </row>
    <row r="104" spans="2:14">
      <c r="B104" s="22"/>
      <c r="C104" s="22"/>
      <c r="G104" s="22"/>
      <c r="H104" s="25"/>
      <c r="I104" s="29"/>
      <c r="J104" s="153"/>
      <c r="K104" s="29"/>
      <c r="L104" s="22"/>
      <c r="M104" s="22"/>
      <c r="N104" s="22"/>
    </row>
    <row r="105" spans="2:14">
      <c r="B105" s="22"/>
      <c r="C105" s="22"/>
      <c r="G105" s="22"/>
      <c r="H105" s="25"/>
      <c r="I105" s="29"/>
      <c r="J105" s="153"/>
      <c r="K105" s="29"/>
      <c r="L105" s="22"/>
      <c r="M105" s="22"/>
      <c r="N105" s="22"/>
    </row>
    <row r="106" spans="2:14">
      <c r="B106" s="22"/>
      <c r="C106" s="22"/>
      <c r="G106" s="22"/>
      <c r="H106" s="25"/>
      <c r="I106" s="29"/>
      <c r="J106" s="153"/>
      <c r="K106" s="29"/>
      <c r="L106" s="22"/>
      <c r="M106" s="22"/>
      <c r="N106" s="22"/>
    </row>
    <row r="107" spans="2:14">
      <c r="B107" s="22"/>
      <c r="C107" s="22"/>
      <c r="G107" s="22"/>
      <c r="H107" s="25"/>
      <c r="I107" s="29"/>
      <c r="J107" s="153"/>
      <c r="K107" s="29"/>
      <c r="L107" s="22"/>
      <c r="M107" s="22"/>
      <c r="N107" s="22"/>
    </row>
    <row r="108" spans="2:14">
      <c r="B108" s="22"/>
      <c r="C108" s="22"/>
      <c r="G108" s="22"/>
      <c r="H108" s="25"/>
      <c r="I108" s="29"/>
      <c r="J108" s="153"/>
      <c r="K108" s="29"/>
      <c r="L108" s="22"/>
      <c r="M108" s="22"/>
      <c r="N108" s="22"/>
    </row>
    <row r="109" spans="2:14">
      <c r="B109" s="22"/>
      <c r="C109" s="22"/>
      <c r="G109" s="22"/>
      <c r="H109" s="25"/>
      <c r="I109" s="29"/>
      <c r="J109" s="153"/>
      <c r="K109" s="29"/>
      <c r="L109" s="22"/>
      <c r="M109" s="22"/>
      <c r="N109" s="22"/>
    </row>
    <row r="110" spans="2:14">
      <c r="B110" s="22"/>
      <c r="C110" s="22"/>
      <c r="G110" s="22"/>
      <c r="H110" s="25"/>
      <c r="I110" s="29"/>
      <c r="J110" s="153"/>
      <c r="K110" s="29"/>
      <c r="L110" s="22"/>
      <c r="M110" s="22"/>
      <c r="N110" s="22"/>
    </row>
    <row r="111" spans="2:14">
      <c r="B111" s="22"/>
      <c r="C111" s="22"/>
      <c r="G111" s="22"/>
      <c r="H111" s="25"/>
      <c r="I111" s="29"/>
      <c r="J111" s="153"/>
      <c r="K111" s="29"/>
      <c r="L111" s="22"/>
      <c r="M111" s="22"/>
      <c r="N111" s="22"/>
    </row>
    <row r="112" spans="2:14">
      <c r="B112" s="22"/>
      <c r="C112" s="22"/>
      <c r="G112" s="22"/>
      <c r="H112" s="25"/>
      <c r="I112" s="29"/>
      <c r="J112" s="153"/>
      <c r="K112" s="29"/>
      <c r="L112" s="22"/>
      <c r="M112" s="22"/>
      <c r="N112" s="22"/>
    </row>
    <row r="113" spans="2:14">
      <c r="B113" s="22"/>
      <c r="C113" s="22"/>
      <c r="G113" s="22"/>
      <c r="H113" s="25"/>
      <c r="I113" s="29"/>
      <c r="J113" s="153"/>
      <c r="K113" s="29"/>
      <c r="L113" s="22"/>
      <c r="M113" s="22"/>
      <c r="N113" s="22"/>
    </row>
    <row r="114" spans="2:14">
      <c r="B114" s="22"/>
      <c r="C114" s="22"/>
      <c r="G114" s="22"/>
      <c r="H114" s="25"/>
      <c r="I114" s="29"/>
      <c r="J114" s="153"/>
      <c r="K114" s="29"/>
      <c r="L114" s="22"/>
      <c r="M114" s="22"/>
      <c r="N114" s="22"/>
    </row>
    <row r="115" spans="2:14">
      <c r="B115" s="22"/>
      <c r="C115" s="22"/>
      <c r="G115" s="22"/>
      <c r="H115" s="25"/>
      <c r="I115" s="29"/>
      <c r="J115" s="153"/>
      <c r="K115" s="29"/>
      <c r="L115" s="22"/>
      <c r="M115" s="22"/>
      <c r="N115" s="22"/>
    </row>
    <row r="116" spans="2:14">
      <c r="B116" s="22"/>
      <c r="C116" s="22"/>
      <c r="G116" s="22"/>
      <c r="H116" s="25"/>
      <c r="I116" s="29"/>
      <c r="J116" s="153"/>
      <c r="K116" s="29"/>
      <c r="L116" s="22"/>
      <c r="M116" s="22"/>
      <c r="N116" s="22"/>
    </row>
    <row r="117" spans="2:14">
      <c r="B117" s="22"/>
      <c r="C117" s="22"/>
      <c r="G117" s="22"/>
      <c r="H117" s="25"/>
      <c r="I117" s="29"/>
      <c r="J117" s="153"/>
      <c r="K117" s="29"/>
      <c r="L117" s="22"/>
      <c r="M117" s="22"/>
      <c r="N117" s="22"/>
    </row>
    <row r="118" spans="2:14">
      <c r="B118" s="22"/>
      <c r="C118" s="22"/>
      <c r="G118" s="22"/>
      <c r="H118" s="25"/>
      <c r="I118" s="29"/>
      <c r="J118" s="153"/>
      <c r="K118" s="29"/>
      <c r="L118" s="22"/>
      <c r="M118" s="22"/>
      <c r="N118" s="22"/>
    </row>
    <row r="119" spans="2:14">
      <c r="B119" s="22"/>
      <c r="C119" s="22"/>
      <c r="G119" s="22"/>
      <c r="H119" s="25"/>
      <c r="I119" s="29"/>
      <c r="J119" s="153"/>
      <c r="K119" s="29"/>
      <c r="L119" s="22"/>
      <c r="M119" s="22"/>
      <c r="N119" s="22"/>
    </row>
    <row r="120" spans="2:14">
      <c r="B120" s="22"/>
      <c r="C120" s="22"/>
      <c r="G120" s="22"/>
      <c r="H120" s="25"/>
      <c r="I120" s="29"/>
      <c r="J120" s="153"/>
      <c r="K120" s="29"/>
      <c r="L120" s="22"/>
      <c r="M120" s="22"/>
      <c r="N120" s="22"/>
    </row>
    <row r="121" spans="2:14">
      <c r="B121" s="22"/>
      <c r="C121" s="22"/>
      <c r="G121" s="22"/>
      <c r="H121" s="25"/>
      <c r="I121" s="29"/>
      <c r="J121" s="153"/>
      <c r="K121" s="29"/>
      <c r="L121" s="22"/>
      <c r="M121" s="22"/>
      <c r="N121" s="22"/>
    </row>
    <row r="122" spans="2:14">
      <c r="B122" s="22"/>
      <c r="C122" s="22"/>
      <c r="G122" s="22"/>
      <c r="H122" s="25"/>
      <c r="I122" s="29"/>
      <c r="J122" s="153"/>
      <c r="K122" s="29"/>
      <c r="L122" s="22"/>
      <c r="M122" s="22"/>
      <c r="N122" s="22"/>
    </row>
    <row r="123" spans="2:14">
      <c r="B123" s="22"/>
      <c r="C123" s="22"/>
      <c r="G123" s="22"/>
      <c r="H123" s="25"/>
      <c r="I123" s="29"/>
      <c r="J123" s="153"/>
      <c r="K123" s="29"/>
      <c r="L123" s="22"/>
      <c r="M123" s="22"/>
      <c r="N123" s="22"/>
    </row>
    <row r="124" spans="2:14">
      <c r="B124" s="22"/>
      <c r="C124" s="22"/>
      <c r="G124" s="22"/>
      <c r="H124" s="25"/>
      <c r="I124" s="29"/>
      <c r="J124" s="153"/>
      <c r="K124" s="29"/>
      <c r="L124" s="22"/>
      <c r="M124" s="22"/>
      <c r="N124" s="22"/>
    </row>
    <row r="125" spans="2:14">
      <c r="B125" s="22"/>
      <c r="C125" s="22"/>
      <c r="G125" s="22"/>
      <c r="H125" s="25"/>
      <c r="I125" s="29"/>
      <c r="J125" s="153"/>
      <c r="K125" s="29"/>
      <c r="L125" s="22"/>
      <c r="M125" s="22"/>
      <c r="N125" s="22"/>
    </row>
    <row r="126" spans="2:14">
      <c r="B126" s="22"/>
      <c r="C126" s="22"/>
      <c r="G126" s="22"/>
      <c r="H126" s="25"/>
      <c r="I126" s="29"/>
      <c r="J126" s="153"/>
      <c r="K126" s="29"/>
      <c r="L126" s="22"/>
      <c r="M126" s="22"/>
      <c r="N126" s="22"/>
    </row>
    <row r="127" spans="2:14">
      <c r="B127" s="22"/>
      <c r="C127" s="22"/>
      <c r="G127" s="22"/>
      <c r="H127" s="25"/>
      <c r="I127" s="29"/>
      <c r="J127" s="153"/>
      <c r="K127" s="29"/>
      <c r="L127" s="22"/>
      <c r="M127" s="22"/>
      <c r="N127" s="22"/>
    </row>
    <row r="128" spans="2:14">
      <c r="B128" s="22"/>
      <c r="C128" s="22"/>
      <c r="G128" s="22"/>
      <c r="H128" s="25"/>
      <c r="I128" s="29"/>
      <c r="J128" s="153"/>
      <c r="K128" s="29"/>
      <c r="L128" s="22"/>
      <c r="M128" s="22"/>
      <c r="N128" s="22"/>
    </row>
    <row r="129" spans="2:14">
      <c r="B129" s="22"/>
      <c r="C129" s="22"/>
      <c r="G129" s="22"/>
      <c r="H129" s="25"/>
      <c r="I129" s="29"/>
      <c r="J129" s="153"/>
      <c r="K129" s="29"/>
      <c r="L129" s="22"/>
      <c r="M129" s="22"/>
      <c r="N129" s="22"/>
    </row>
    <row r="130" spans="2:14">
      <c r="B130" s="22"/>
      <c r="C130" s="22"/>
      <c r="G130" s="22"/>
      <c r="H130" s="25"/>
      <c r="I130" s="29"/>
      <c r="J130" s="153"/>
      <c r="K130" s="29"/>
      <c r="L130" s="22"/>
      <c r="M130" s="22"/>
      <c r="N130" s="22"/>
    </row>
    <row r="131" spans="2:14">
      <c r="B131" s="22"/>
      <c r="C131" s="22"/>
      <c r="G131" s="22"/>
      <c r="H131" s="25"/>
      <c r="I131" s="29"/>
      <c r="J131" s="153"/>
      <c r="K131" s="29"/>
      <c r="L131" s="22"/>
      <c r="M131" s="22"/>
      <c r="N131" s="22"/>
    </row>
    <row r="132" spans="2:14">
      <c r="B132" s="22"/>
      <c r="C132" s="22"/>
      <c r="G132" s="22"/>
      <c r="H132" s="25"/>
      <c r="I132" s="29"/>
      <c r="J132" s="153"/>
      <c r="K132" s="29"/>
      <c r="L132" s="22"/>
      <c r="M132" s="22"/>
      <c r="N132" s="22"/>
    </row>
    <row r="133" spans="2:14">
      <c r="B133" s="22"/>
      <c r="C133" s="22"/>
      <c r="G133" s="22"/>
      <c r="H133" s="25"/>
      <c r="I133" s="29"/>
      <c r="J133" s="153"/>
      <c r="K133" s="29"/>
      <c r="L133" s="22"/>
      <c r="M133" s="22"/>
      <c r="N133" s="22"/>
    </row>
    <row r="134" spans="2:14">
      <c r="B134" s="22"/>
      <c r="C134" s="22"/>
      <c r="G134" s="22"/>
      <c r="H134" s="25"/>
      <c r="I134" s="29"/>
      <c r="J134" s="153"/>
      <c r="K134" s="29"/>
      <c r="L134" s="22"/>
      <c r="M134" s="22"/>
      <c r="N134" s="22"/>
    </row>
    <row r="135" spans="2:14">
      <c r="B135" s="22"/>
      <c r="C135" s="22"/>
      <c r="G135" s="22"/>
      <c r="H135" s="25"/>
      <c r="I135" s="29"/>
      <c r="J135" s="153"/>
      <c r="K135" s="29"/>
      <c r="L135" s="22"/>
      <c r="M135" s="22"/>
      <c r="N135" s="22"/>
    </row>
    <row r="136" spans="2:14">
      <c r="B136" s="22"/>
      <c r="C136" s="22"/>
      <c r="G136" s="22"/>
      <c r="H136" s="25"/>
      <c r="I136" s="29"/>
      <c r="J136" s="153"/>
      <c r="K136" s="29"/>
      <c r="L136" s="22"/>
      <c r="M136" s="22"/>
      <c r="N136" s="22"/>
    </row>
    <row r="137" spans="2:14">
      <c r="B137" s="22"/>
      <c r="C137" s="22"/>
      <c r="G137" s="22"/>
      <c r="H137" s="25"/>
      <c r="I137" s="29"/>
      <c r="J137" s="153"/>
      <c r="K137" s="29"/>
      <c r="L137" s="22"/>
      <c r="M137" s="22"/>
      <c r="N137" s="22"/>
    </row>
    <row r="138" spans="2:14">
      <c r="B138" s="22"/>
      <c r="C138" s="22"/>
      <c r="G138" s="22"/>
      <c r="H138" s="25"/>
      <c r="I138" s="29"/>
      <c r="J138" s="153"/>
      <c r="K138" s="29"/>
      <c r="L138" s="22"/>
      <c r="M138" s="22"/>
      <c r="N138" s="22"/>
    </row>
    <row r="139" spans="2:14">
      <c r="B139" s="22"/>
      <c r="C139" s="22"/>
      <c r="G139" s="22"/>
      <c r="H139" s="25"/>
      <c r="I139" s="29"/>
      <c r="J139" s="153"/>
      <c r="K139" s="29"/>
      <c r="L139" s="22"/>
      <c r="M139" s="22"/>
      <c r="N139" s="22"/>
    </row>
    <row r="140" spans="2:14">
      <c r="B140" s="22"/>
      <c r="C140" s="22"/>
      <c r="G140" s="22"/>
      <c r="H140" s="25"/>
      <c r="I140" s="29"/>
      <c r="J140" s="153"/>
      <c r="K140" s="29"/>
      <c r="L140" s="22"/>
      <c r="M140" s="22"/>
      <c r="N140" s="22"/>
    </row>
    <row r="141" spans="2:14">
      <c r="B141" s="22"/>
      <c r="C141" s="22"/>
      <c r="G141" s="22"/>
      <c r="H141" s="25"/>
      <c r="I141" s="29"/>
      <c r="J141" s="153"/>
      <c r="K141" s="29"/>
      <c r="L141" s="22"/>
      <c r="M141" s="22"/>
      <c r="N141" s="22"/>
    </row>
    <row r="142" spans="2:14">
      <c r="B142" s="22"/>
      <c r="C142" s="22"/>
      <c r="G142" s="22"/>
      <c r="H142" s="25"/>
      <c r="I142" s="29"/>
      <c r="J142" s="153"/>
      <c r="K142" s="29"/>
      <c r="L142" s="22"/>
      <c r="M142" s="22"/>
      <c r="N142" s="22"/>
    </row>
    <row r="143" spans="2:14">
      <c r="B143" s="22"/>
      <c r="C143" s="22"/>
      <c r="G143" s="22"/>
      <c r="H143" s="25"/>
      <c r="I143" s="29"/>
      <c r="J143" s="153"/>
      <c r="K143" s="29"/>
      <c r="L143" s="22"/>
      <c r="M143" s="22"/>
      <c r="N143" s="22"/>
    </row>
    <row r="144" spans="2:14">
      <c r="B144" s="22"/>
      <c r="C144" s="22"/>
      <c r="G144" s="22"/>
      <c r="H144" s="25"/>
      <c r="I144" s="29"/>
      <c r="J144" s="153"/>
      <c r="K144" s="29"/>
      <c r="L144" s="22"/>
      <c r="M144" s="22"/>
      <c r="N144" s="22"/>
    </row>
    <row r="145" spans="2:14">
      <c r="B145" s="22"/>
      <c r="C145" s="22"/>
      <c r="G145" s="22"/>
      <c r="H145" s="25"/>
      <c r="I145" s="29"/>
      <c r="J145" s="153"/>
      <c r="K145" s="29"/>
      <c r="L145" s="22"/>
      <c r="M145" s="22"/>
      <c r="N145" s="22"/>
    </row>
    <row r="146" spans="2:14">
      <c r="B146" s="22"/>
      <c r="C146" s="22"/>
      <c r="G146" s="22"/>
      <c r="H146" s="25"/>
      <c r="I146" s="29"/>
      <c r="J146" s="153"/>
      <c r="K146" s="29"/>
      <c r="L146" s="22"/>
      <c r="M146" s="22"/>
      <c r="N146" s="22"/>
    </row>
    <row r="147" spans="2:14">
      <c r="B147" s="22"/>
      <c r="C147" s="22"/>
      <c r="G147" s="22"/>
      <c r="H147" s="25"/>
      <c r="I147" s="29"/>
      <c r="J147" s="153"/>
      <c r="K147" s="29"/>
      <c r="L147" s="22"/>
      <c r="M147" s="22"/>
      <c r="N147" s="22"/>
    </row>
    <row r="148" spans="2:14">
      <c r="B148" s="22"/>
      <c r="C148" s="22"/>
      <c r="G148" s="22"/>
      <c r="H148" s="25"/>
      <c r="I148" s="29"/>
      <c r="J148" s="153"/>
      <c r="K148" s="29"/>
      <c r="L148" s="22"/>
      <c r="M148" s="22"/>
      <c r="N148" s="22"/>
    </row>
    <row r="149" spans="2:14">
      <c r="B149" s="22"/>
      <c r="C149" s="22"/>
      <c r="G149" s="22"/>
      <c r="H149" s="25"/>
      <c r="I149" s="29"/>
      <c r="J149" s="153"/>
      <c r="K149" s="29"/>
      <c r="L149" s="22"/>
      <c r="M149" s="22"/>
      <c r="N149" s="22"/>
    </row>
    <row r="150" spans="2:14">
      <c r="B150" s="22"/>
      <c r="C150" s="22"/>
      <c r="G150" s="22"/>
      <c r="H150" s="25"/>
      <c r="I150" s="29"/>
      <c r="J150" s="153"/>
      <c r="K150" s="29"/>
      <c r="L150" s="22"/>
      <c r="M150" s="22"/>
      <c r="N150" s="22"/>
    </row>
    <row r="151" spans="2:14">
      <c r="B151" s="22"/>
      <c r="C151" s="22"/>
      <c r="G151" s="22"/>
      <c r="H151" s="25"/>
      <c r="I151" s="29"/>
      <c r="J151" s="153"/>
      <c r="K151" s="29"/>
      <c r="L151" s="22"/>
      <c r="M151" s="22"/>
      <c r="N151" s="22"/>
    </row>
    <row r="152" spans="2:14">
      <c r="B152" s="22"/>
      <c r="C152" s="22"/>
      <c r="G152" s="22"/>
      <c r="H152" s="25"/>
      <c r="I152" s="29"/>
      <c r="J152" s="153"/>
      <c r="K152" s="29"/>
      <c r="L152" s="22"/>
      <c r="M152" s="22"/>
      <c r="N152" s="22"/>
    </row>
    <row r="153" spans="2:14">
      <c r="B153" s="22"/>
      <c r="C153" s="22"/>
      <c r="G153" s="22"/>
      <c r="H153" s="25"/>
      <c r="I153" s="29"/>
      <c r="J153" s="153"/>
      <c r="K153" s="29"/>
      <c r="L153" s="22"/>
      <c r="M153" s="22"/>
      <c r="N153" s="22"/>
    </row>
    <row r="154" spans="2:14">
      <c r="B154" s="22"/>
      <c r="C154" s="22"/>
      <c r="G154" s="22"/>
      <c r="H154" s="25"/>
      <c r="I154" s="29"/>
      <c r="J154" s="153"/>
      <c r="K154" s="29"/>
      <c r="L154" s="22"/>
      <c r="M154" s="22"/>
      <c r="N154" s="22"/>
    </row>
    <row r="155" spans="2:14">
      <c r="B155" s="22"/>
      <c r="C155" s="22"/>
      <c r="G155" s="22"/>
      <c r="H155" s="25"/>
      <c r="I155" s="29"/>
      <c r="J155" s="153"/>
      <c r="K155" s="29"/>
      <c r="L155" s="22"/>
      <c r="M155" s="22"/>
      <c r="N155" s="22"/>
    </row>
    <row r="156" spans="2:14">
      <c r="B156" s="22"/>
      <c r="C156" s="22"/>
      <c r="G156" s="22"/>
      <c r="H156" s="25"/>
      <c r="I156" s="29"/>
      <c r="J156" s="153"/>
      <c r="K156" s="29"/>
      <c r="L156" s="22"/>
      <c r="M156" s="22"/>
      <c r="N156" s="22"/>
    </row>
    <row r="157" spans="2:14">
      <c r="B157" s="22"/>
      <c r="C157" s="22"/>
      <c r="G157" s="22"/>
      <c r="H157" s="25"/>
      <c r="I157" s="29"/>
      <c r="J157" s="153"/>
      <c r="K157" s="29"/>
      <c r="L157" s="22"/>
      <c r="M157" s="22"/>
      <c r="N157" s="22"/>
    </row>
    <row r="158" spans="2:14">
      <c r="B158" s="22"/>
      <c r="C158" s="22"/>
      <c r="G158" s="22"/>
      <c r="H158" s="25"/>
      <c r="I158" s="29"/>
      <c r="J158" s="153"/>
      <c r="K158" s="29"/>
      <c r="L158" s="22"/>
      <c r="M158" s="22"/>
      <c r="N158" s="22"/>
    </row>
    <row r="159" spans="2:14">
      <c r="B159" s="22"/>
      <c r="C159" s="22"/>
      <c r="G159" s="22"/>
      <c r="H159" s="25"/>
      <c r="I159" s="29"/>
      <c r="J159" s="153"/>
      <c r="K159" s="29"/>
      <c r="L159" s="22"/>
      <c r="M159" s="22"/>
      <c r="N159" s="22"/>
    </row>
    <row r="160" spans="2:14">
      <c r="B160" s="22"/>
      <c r="C160" s="22"/>
      <c r="G160" s="22"/>
      <c r="H160" s="25"/>
      <c r="I160" s="29"/>
      <c r="J160" s="153"/>
      <c r="K160" s="29"/>
      <c r="L160" s="22"/>
      <c r="M160" s="22"/>
      <c r="N160" s="22"/>
    </row>
    <row r="161" spans="2:14">
      <c r="B161" s="22"/>
      <c r="C161" s="22"/>
      <c r="G161" s="22"/>
      <c r="H161" s="25"/>
      <c r="I161" s="29"/>
      <c r="J161" s="153"/>
      <c r="K161" s="29"/>
      <c r="L161" s="22"/>
      <c r="M161" s="22"/>
      <c r="N161" s="22"/>
    </row>
    <row r="162" spans="2:14">
      <c r="B162" s="22"/>
      <c r="C162" s="22"/>
      <c r="G162" s="22"/>
      <c r="H162" s="25"/>
      <c r="I162" s="29"/>
      <c r="J162" s="153"/>
      <c r="K162" s="29"/>
      <c r="L162" s="22"/>
      <c r="M162" s="22"/>
      <c r="N162" s="22"/>
    </row>
    <row r="163" spans="2:14">
      <c r="B163" s="22"/>
      <c r="C163" s="22"/>
      <c r="G163" s="22"/>
      <c r="H163" s="25"/>
      <c r="I163" s="29"/>
      <c r="J163" s="153"/>
      <c r="K163" s="29"/>
      <c r="L163" s="22"/>
      <c r="M163" s="22"/>
      <c r="N163" s="22"/>
    </row>
    <row r="164" spans="2:14">
      <c r="B164" s="22"/>
      <c r="C164" s="22"/>
      <c r="G164" s="22"/>
      <c r="H164" s="25"/>
      <c r="I164" s="29"/>
      <c r="J164" s="153"/>
      <c r="K164" s="29"/>
      <c r="L164" s="22"/>
      <c r="M164" s="22"/>
      <c r="N164" s="22"/>
    </row>
    <row r="165" spans="2:14">
      <c r="B165" s="22"/>
      <c r="C165" s="22"/>
      <c r="G165" s="22"/>
      <c r="H165" s="25"/>
      <c r="I165" s="29"/>
      <c r="J165" s="153"/>
      <c r="K165" s="29"/>
      <c r="L165" s="22"/>
      <c r="M165" s="22"/>
      <c r="N165" s="22"/>
    </row>
    <row r="166" spans="2:14">
      <c r="B166" s="22"/>
      <c r="C166" s="22"/>
      <c r="G166" s="22"/>
      <c r="H166" s="25"/>
      <c r="I166" s="29"/>
      <c r="J166" s="153"/>
      <c r="K166" s="29"/>
      <c r="L166" s="22"/>
      <c r="M166" s="22"/>
      <c r="N166" s="22"/>
    </row>
    <row r="167" spans="2:14">
      <c r="B167" s="22"/>
      <c r="C167" s="22"/>
      <c r="G167" s="22"/>
      <c r="H167" s="25"/>
      <c r="I167" s="29"/>
      <c r="J167" s="153"/>
      <c r="K167" s="29"/>
      <c r="L167" s="22"/>
      <c r="M167" s="22"/>
      <c r="N167" s="22"/>
    </row>
    <row r="168" spans="2:14">
      <c r="B168" s="22"/>
      <c r="C168" s="22"/>
      <c r="G168" s="22"/>
      <c r="H168" s="25"/>
      <c r="I168" s="29"/>
      <c r="J168" s="153"/>
      <c r="K168" s="29"/>
      <c r="L168" s="22"/>
      <c r="M168" s="22"/>
      <c r="N168" s="22"/>
    </row>
    <row r="169" spans="2:14">
      <c r="B169" s="22"/>
      <c r="C169" s="22"/>
      <c r="G169" s="22"/>
      <c r="H169" s="25"/>
      <c r="I169" s="29"/>
      <c r="J169" s="153"/>
      <c r="K169" s="29"/>
      <c r="L169" s="22"/>
      <c r="M169" s="22"/>
      <c r="N169" s="22"/>
    </row>
    <row r="170" spans="2:14">
      <c r="B170" s="22"/>
      <c r="C170" s="22"/>
      <c r="G170" s="22"/>
      <c r="H170" s="25"/>
      <c r="I170" s="29"/>
      <c r="J170" s="153"/>
      <c r="K170" s="29"/>
      <c r="L170" s="22"/>
      <c r="M170" s="22"/>
      <c r="N170" s="22"/>
    </row>
    <row r="171" spans="2:14">
      <c r="B171" s="22"/>
      <c r="C171" s="22"/>
      <c r="G171" s="22"/>
      <c r="H171" s="25"/>
      <c r="I171" s="29"/>
      <c r="J171" s="153"/>
      <c r="K171" s="29"/>
      <c r="L171" s="22"/>
      <c r="M171" s="22"/>
      <c r="N171" s="22"/>
    </row>
    <row r="172" spans="2:14">
      <c r="B172" s="22"/>
      <c r="C172" s="22"/>
      <c r="G172" s="22"/>
      <c r="H172" s="25"/>
      <c r="I172" s="29"/>
      <c r="J172" s="153"/>
      <c r="K172" s="29"/>
      <c r="L172" s="22"/>
      <c r="M172" s="22"/>
      <c r="N172" s="22"/>
    </row>
    <row r="173" spans="2:14">
      <c r="B173" s="22"/>
      <c r="C173" s="22"/>
      <c r="G173" s="22"/>
      <c r="H173" s="25"/>
      <c r="I173" s="29"/>
      <c r="J173" s="153"/>
      <c r="K173" s="29"/>
      <c r="L173" s="22"/>
      <c r="M173" s="22"/>
      <c r="N173" s="22"/>
    </row>
    <row r="174" spans="2:14">
      <c r="B174" s="22"/>
      <c r="C174" s="22"/>
      <c r="G174" s="22"/>
      <c r="H174" s="25"/>
      <c r="I174" s="29"/>
      <c r="J174" s="153"/>
      <c r="K174" s="29"/>
      <c r="L174" s="22"/>
      <c r="M174" s="22"/>
      <c r="N174" s="22"/>
    </row>
    <row r="175" spans="2:14">
      <c r="B175" s="22"/>
      <c r="C175" s="22"/>
      <c r="G175" s="22"/>
      <c r="H175" s="25"/>
      <c r="I175" s="29"/>
      <c r="J175" s="153"/>
      <c r="K175" s="29"/>
      <c r="L175" s="22"/>
      <c r="M175" s="22"/>
      <c r="N175" s="22"/>
    </row>
    <row r="176" spans="2:14">
      <c r="B176" s="22"/>
      <c r="C176" s="22"/>
      <c r="G176" s="22"/>
      <c r="H176" s="25"/>
      <c r="I176" s="29"/>
      <c r="J176" s="153"/>
      <c r="K176" s="29"/>
      <c r="L176" s="22"/>
      <c r="M176" s="22"/>
      <c r="N176" s="22"/>
    </row>
    <row r="177" spans="2:14">
      <c r="B177" s="22"/>
      <c r="C177" s="22"/>
      <c r="G177" s="22"/>
      <c r="H177" s="25"/>
      <c r="I177" s="29"/>
      <c r="J177" s="153"/>
      <c r="K177" s="29"/>
      <c r="L177" s="22"/>
      <c r="M177" s="22"/>
      <c r="N177" s="22"/>
    </row>
    <row r="178" spans="2:14">
      <c r="B178" s="22"/>
      <c r="C178" s="22"/>
      <c r="G178" s="22"/>
      <c r="H178" s="25"/>
      <c r="I178" s="29"/>
      <c r="J178" s="153"/>
      <c r="K178" s="29"/>
      <c r="L178" s="22"/>
      <c r="M178" s="22"/>
      <c r="N178" s="22"/>
    </row>
    <row r="179" spans="2:14">
      <c r="B179" s="22"/>
      <c r="C179" s="22"/>
      <c r="G179" s="22"/>
      <c r="H179" s="25"/>
      <c r="I179" s="29"/>
      <c r="J179" s="153"/>
      <c r="K179" s="29"/>
      <c r="L179" s="22"/>
      <c r="M179" s="22"/>
      <c r="N179" s="22"/>
    </row>
    <row r="180" spans="2:14">
      <c r="B180" s="22"/>
      <c r="C180" s="22"/>
      <c r="G180" s="22"/>
      <c r="H180" s="25"/>
      <c r="I180" s="29"/>
      <c r="J180" s="153"/>
      <c r="K180" s="29"/>
      <c r="L180" s="22"/>
      <c r="M180" s="22"/>
      <c r="N180" s="22"/>
    </row>
    <row r="181" spans="2:14">
      <c r="B181" s="22"/>
      <c r="C181" s="22"/>
      <c r="G181" s="22"/>
      <c r="H181" s="25"/>
      <c r="I181" s="29"/>
      <c r="J181" s="153"/>
      <c r="K181" s="29"/>
      <c r="L181" s="22"/>
      <c r="M181" s="22"/>
      <c r="N181" s="22"/>
    </row>
    <row r="182" spans="2:14">
      <c r="B182" s="22"/>
      <c r="C182" s="22"/>
      <c r="G182" s="22"/>
      <c r="H182" s="25"/>
      <c r="I182" s="29"/>
      <c r="J182" s="153"/>
      <c r="K182" s="29"/>
      <c r="L182" s="22"/>
      <c r="M182" s="22"/>
      <c r="N182" s="22"/>
    </row>
    <row r="183" spans="2:14">
      <c r="B183" s="22"/>
      <c r="C183" s="22"/>
      <c r="G183" s="22"/>
      <c r="H183" s="25"/>
      <c r="I183" s="29"/>
      <c r="J183" s="153"/>
      <c r="K183" s="29"/>
      <c r="L183" s="22"/>
      <c r="M183" s="22"/>
      <c r="N183" s="22"/>
    </row>
    <row r="184" spans="2:14">
      <c r="B184" s="22"/>
      <c r="C184" s="22"/>
      <c r="G184" s="22"/>
      <c r="H184" s="25"/>
      <c r="I184" s="29"/>
      <c r="J184" s="153"/>
      <c r="K184" s="29"/>
      <c r="L184" s="22"/>
      <c r="M184" s="22"/>
      <c r="N184" s="22"/>
    </row>
    <row r="185" spans="2:14">
      <c r="B185" s="22"/>
      <c r="C185" s="22"/>
      <c r="G185" s="22"/>
      <c r="H185" s="25"/>
      <c r="I185" s="29"/>
      <c r="J185" s="153"/>
      <c r="K185" s="29"/>
      <c r="L185" s="22"/>
      <c r="M185" s="22"/>
      <c r="N185" s="22"/>
    </row>
    <row r="186" spans="2:14">
      <c r="B186" s="22"/>
      <c r="C186" s="22"/>
      <c r="G186" s="22"/>
      <c r="H186" s="25"/>
      <c r="I186" s="29"/>
      <c r="J186" s="153"/>
      <c r="K186" s="29"/>
      <c r="L186" s="22"/>
      <c r="M186" s="22"/>
      <c r="N186" s="22"/>
    </row>
    <row r="187" spans="2:14">
      <c r="B187" s="22"/>
      <c r="C187" s="22"/>
      <c r="G187" s="22"/>
      <c r="H187" s="25"/>
      <c r="I187" s="29"/>
      <c r="J187" s="153"/>
      <c r="K187" s="29"/>
      <c r="L187" s="22"/>
      <c r="M187" s="22"/>
      <c r="N187" s="22"/>
    </row>
    <row r="188" spans="2:14">
      <c r="B188" s="22"/>
      <c r="C188" s="22"/>
      <c r="G188" s="22"/>
      <c r="H188" s="25"/>
      <c r="I188" s="29"/>
      <c r="J188" s="153"/>
      <c r="K188" s="29"/>
      <c r="L188" s="22"/>
      <c r="M188" s="22"/>
      <c r="N188" s="22"/>
    </row>
    <row r="189" spans="2:14">
      <c r="B189" s="22"/>
      <c r="C189" s="22"/>
      <c r="G189" s="22"/>
      <c r="H189" s="25"/>
      <c r="I189" s="29"/>
      <c r="J189" s="153"/>
      <c r="K189" s="29"/>
      <c r="L189" s="22"/>
      <c r="M189" s="22"/>
      <c r="N189" s="22"/>
    </row>
    <row r="190" spans="2:14">
      <c r="B190" s="22"/>
      <c r="C190" s="22"/>
      <c r="G190" s="22"/>
      <c r="H190" s="25"/>
      <c r="I190" s="29"/>
      <c r="J190" s="153"/>
      <c r="K190" s="29"/>
      <c r="L190" s="22"/>
      <c r="M190" s="22"/>
      <c r="N190" s="22"/>
    </row>
    <row r="191" spans="2:14">
      <c r="B191" s="22"/>
      <c r="C191" s="22"/>
      <c r="G191" s="22"/>
      <c r="H191" s="25"/>
      <c r="I191" s="29"/>
      <c r="J191" s="153"/>
      <c r="K191" s="29"/>
      <c r="L191" s="22"/>
      <c r="M191" s="22"/>
      <c r="N191" s="22"/>
    </row>
    <row r="192" spans="2:14">
      <c r="B192" s="22"/>
      <c r="C192" s="22"/>
      <c r="G192" s="22"/>
      <c r="H192" s="25"/>
      <c r="I192" s="29"/>
      <c r="J192" s="153"/>
      <c r="K192" s="29"/>
      <c r="L192" s="22"/>
      <c r="M192" s="22"/>
      <c r="N192" s="22"/>
    </row>
    <row r="193" spans="2:14">
      <c r="B193" s="22"/>
      <c r="C193" s="22"/>
      <c r="G193" s="22"/>
      <c r="H193" s="25"/>
      <c r="I193" s="29"/>
      <c r="J193" s="153"/>
      <c r="K193" s="29"/>
      <c r="L193" s="22"/>
      <c r="M193" s="22"/>
      <c r="N193" s="22"/>
    </row>
    <row r="194" spans="2:14">
      <c r="B194" s="22"/>
      <c r="C194" s="22"/>
      <c r="G194" s="22"/>
      <c r="H194" s="25"/>
      <c r="I194" s="29"/>
      <c r="J194" s="153"/>
      <c r="K194" s="29"/>
      <c r="L194" s="22"/>
      <c r="M194" s="22"/>
      <c r="N194" s="22"/>
    </row>
    <row r="195" spans="2:14">
      <c r="B195" s="22"/>
      <c r="C195" s="22"/>
      <c r="G195" s="22"/>
      <c r="H195" s="25"/>
      <c r="I195" s="29"/>
      <c r="J195" s="153"/>
      <c r="K195" s="29"/>
      <c r="L195" s="22"/>
      <c r="M195" s="22"/>
      <c r="N195" s="22"/>
    </row>
    <row r="196" spans="2:14">
      <c r="B196" s="22"/>
      <c r="C196" s="22"/>
      <c r="G196" s="22"/>
      <c r="H196" s="25"/>
      <c r="I196" s="29"/>
      <c r="J196" s="153"/>
      <c r="K196" s="29"/>
      <c r="L196" s="22"/>
      <c r="M196" s="22"/>
      <c r="N196" s="22"/>
    </row>
    <row r="197" spans="2:14">
      <c r="B197" s="22"/>
      <c r="C197" s="22"/>
      <c r="G197" s="22"/>
      <c r="H197" s="25"/>
      <c r="I197" s="29"/>
      <c r="J197" s="153"/>
      <c r="K197" s="29"/>
      <c r="L197" s="22"/>
      <c r="M197" s="22"/>
      <c r="N197" s="22"/>
    </row>
    <row r="198" spans="2:14">
      <c r="B198" s="22"/>
      <c r="C198" s="22"/>
      <c r="G198" s="22"/>
      <c r="H198" s="25"/>
      <c r="I198" s="29"/>
      <c r="J198" s="153"/>
      <c r="K198" s="29"/>
      <c r="L198" s="22"/>
      <c r="M198" s="22"/>
      <c r="N198" s="22"/>
    </row>
    <row r="199" spans="2:14">
      <c r="B199" s="22"/>
      <c r="C199" s="22"/>
      <c r="G199" s="22"/>
      <c r="H199" s="25"/>
      <c r="I199" s="29"/>
      <c r="J199" s="153"/>
      <c r="K199" s="29"/>
      <c r="L199" s="22"/>
      <c r="M199" s="22"/>
      <c r="N199" s="22"/>
    </row>
    <row r="200" spans="2:14">
      <c r="B200" s="22"/>
      <c r="C200" s="22"/>
      <c r="G200" s="22"/>
      <c r="H200" s="25"/>
      <c r="I200" s="29"/>
      <c r="J200" s="153"/>
      <c r="K200" s="29"/>
      <c r="L200" s="22"/>
      <c r="M200" s="22"/>
      <c r="N200" s="22"/>
    </row>
    <row r="201" spans="2:14">
      <c r="B201" s="22"/>
      <c r="C201" s="22"/>
      <c r="G201" s="22"/>
      <c r="H201" s="25"/>
      <c r="I201" s="29"/>
      <c r="J201" s="153"/>
      <c r="K201" s="29"/>
      <c r="L201" s="22"/>
      <c r="M201" s="22"/>
      <c r="N201" s="22"/>
    </row>
    <row r="202" spans="2:14">
      <c r="B202" s="22"/>
      <c r="C202" s="22"/>
      <c r="G202" s="22"/>
      <c r="H202" s="25"/>
      <c r="I202" s="29"/>
      <c r="J202" s="153"/>
      <c r="K202" s="29"/>
      <c r="L202" s="22"/>
      <c r="M202" s="22"/>
      <c r="N202" s="22"/>
    </row>
    <row r="203" spans="2:14">
      <c r="B203" s="22"/>
      <c r="C203" s="22"/>
      <c r="G203" s="22"/>
      <c r="H203" s="25"/>
      <c r="I203" s="29"/>
      <c r="J203" s="153"/>
      <c r="K203" s="29"/>
      <c r="L203" s="22"/>
      <c r="M203" s="22"/>
      <c r="N203" s="22"/>
    </row>
    <row r="204" spans="2:14">
      <c r="B204" s="22"/>
      <c r="C204" s="22"/>
      <c r="G204" s="22"/>
      <c r="H204" s="25"/>
      <c r="I204" s="29"/>
      <c r="J204" s="153"/>
      <c r="K204" s="29"/>
      <c r="L204" s="22"/>
      <c r="M204" s="22"/>
      <c r="N204" s="22"/>
    </row>
    <row r="205" spans="2:14">
      <c r="B205" s="22"/>
      <c r="C205" s="22"/>
      <c r="G205" s="22"/>
      <c r="H205" s="25"/>
      <c r="I205" s="29"/>
      <c r="J205" s="153"/>
      <c r="K205" s="29"/>
      <c r="L205" s="22"/>
      <c r="M205" s="22"/>
      <c r="N205" s="22"/>
    </row>
    <row r="206" spans="2:14">
      <c r="B206" s="22"/>
      <c r="C206" s="22"/>
      <c r="G206" s="22"/>
      <c r="H206" s="25"/>
      <c r="I206" s="29"/>
      <c r="J206" s="153"/>
      <c r="K206" s="29"/>
      <c r="L206" s="22"/>
      <c r="M206" s="22"/>
      <c r="N206" s="22"/>
    </row>
    <row r="207" spans="2:14">
      <c r="B207" s="22"/>
      <c r="C207" s="22"/>
      <c r="G207" s="22"/>
      <c r="H207" s="25"/>
      <c r="I207" s="29"/>
      <c r="J207" s="153"/>
      <c r="K207" s="29"/>
      <c r="L207" s="22"/>
      <c r="M207" s="22"/>
      <c r="N207" s="22"/>
    </row>
    <row r="208" spans="2:14">
      <c r="B208" s="22"/>
      <c r="C208" s="22"/>
      <c r="G208" s="22"/>
      <c r="H208" s="25"/>
      <c r="I208" s="29"/>
      <c r="J208" s="153"/>
      <c r="K208" s="29"/>
      <c r="L208" s="22"/>
      <c r="M208" s="22"/>
      <c r="N208" s="22"/>
    </row>
    <row r="209" spans="2:14">
      <c r="B209" s="22"/>
      <c r="C209" s="22"/>
      <c r="G209" s="22"/>
      <c r="H209" s="25"/>
      <c r="I209" s="29"/>
      <c r="J209" s="153"/>
      <c r="K209" s="29"/>
      <c r="L209" s="22"/>
      <c r="M209" s="22"/>
      <c r="N209" s="22"/>
    </row>
    <row r="210" spans="2:14">
      <c r="B210" s="22"/>
      <c r="C210" s="22"/>
      <c r="G210" s="22"/>
      <c r="H210" s="25"/>
      <c r="I210" s="29"/>
      <c r="J210" s="153"/>
      <c r="K210" s="29"/>
      <c r="L210" s="22"/>
      <c r="M210" s="22"/>
      <c r="N210" s="22"/>
    </row>
    <row r="211" spans="2:14">
      <c r="B211" s="22"/>
      <c r="C211" s="22"/>
      <c r="G211" s="22"/>
      <c r="H211" s="25"/>
      <c r="I211" s="29"/>
      <c r="J211" s="153"/>
      <c r="K211" s="29"/>
      <c r="L211" s="22"/>
      <c r="M211" s="22"/>
      <c r="N211" s="22"/>
    </row>
    <row r="212" spans="2:14">
      <c r="B212" s="22"/>
      <c r="C212" s="22"/>
      <c r="G212" s="22"/>
      <c r="H212" s="25"/>
      <c r="I212" s="29"/>
      <c r="J212" s="153"/>
      <c r="K212" s="29"/>
      <c r="L212" s="22"/>
      <c r="M212" s="22"/>
      <c r="N212" s="22"/>
    </row>
    <row r="213" spans="2:14">
      <c r="B213" s="22"/>
      <c r="C213" s="22"/>
      <c r="G213" s="22"/>
      <c r="H213" s="25"/>
      <c r="I213" s="29"/>
      <c r="J213" s="153"/>
      <c r="K213" s="29"/>
      <c r="L213" s="22"/>
      <c r="M213" s="22"/>
      <c r="N213" s="22"/>
    </row>
    <row r="214" spans="2:14">
      <c r="B214" s="22"/>
      <c r="C214" s="22"/>
      <c r="G214" s="22"/>
      <c r="H214" s="25"/>
      <c r="I214" s="29"/>
      <c r="J214" s="153"/>
      <c r="K214" s="29"/>
      <c r="L214" s="22"/>
      <c r="M214" s="22"/>
      <c r="N214" s="22"/>
    </row>
    <row r="215" spans="2:14">
      <c r="B215" s="22"/>
      <c r="C215" s="22"/>
      <c r="G215" s="22"/>
      <c r="H215" s="25"/>
      <c r="I215" s="29"/>
      <c r="J215" s="153"/>
      <c r="K215" s="29"/>
      <c r="L215" s="22"/>
      <c r="M215" s="22"/>
      <c r="N215" s="22"/>
    </row>
    <row r="216" spans="2:14">
      <c r="B216" s="22"/>
      <c r="C216" s="22"/>
      <c r="G216" s="22"/>
      <c r="H216" s="25"/>
      <c r="I216" s="29"/>
      <c r="J216" s="153"/>
      <c r="K216" s="29"/>
      <c r="L216" s="22"/>
      <c r="M216" s="22"/>
      <c r="N216" s="22"/>
    </row>
    <row r="217" spans="2:14">
      <c r="B217" s="22"/>
      <c r="C217" s="22"/>
      <c r="G217" s="22"/>
      <c r="H217" s="25"/>
      <c r="I217" s="29"/>
      <c r="J217" s="153"/>
      <c r="K217" s="29"/>
      <c r="L217" s="22"/>
      <c r="M217" s="22"/>
      <c r="N217" s="22"/>
    </row>
    <row r="218" spans="2:14">
      <c r="B218" s="22"/>
      <c r="C218" s="22"/>
      <c r="G218" s="22"/>
      <c r="H218" s="25"/>
      <c r="I218" s="29"/>
      <c r="J218" s="153"/>
      <c r="K218" s="29"/>
      <c r="L218" s="22"/>
      <c r="M218" s="22"/>
      <c r="N218" s="22"/>
    </row>
    <row r="219" spans="2:14">
      <c r="B219" s="22"/>
      <c r="C219" s="22"/>
      <c r="G219" s="22"/>
      <c r="H219" s="25"/>
      <c r="I219" s="29"/>
      <c r="J219" s="153"/>
      <c r="K219" s="29"/>
      <c r="L219" s="22"/>
      <c r="M219" s="22"/>
      <c r="N219" s="22"/>
    </row>
    <row r="220" spans="2:14">
      <c r="B220" s="22"/>
      <c r="C220" s="22"/>
      <c r="G220" s="22"/>
      <c r="H220" s="25"/>
      <c r="I220" s="29"/>
      <c r="J220" s="153"/>
      <c r="K220" s="29"/>
      <c r="L220" s="22"/>
      <c r="M220" s="22"/>
      <c r="N220" s="22"/>
    </row>
    <row r="221" spans="2:14">
      <c r="B221" s="22"/>
      <c r="C221" s="22"/>
      <c r="G221" s="22"/>
      <c r="H221" s="25"/>
      <c r="I221" s="29"/>
      <c r="J221" s="153"/>
      <c r="K221" s="29"/>
      <c r="L221" s="22"/>
      <c r="M221" s="22"/>
      <c r="N221" s="22"/>
    </row>
    <row r="222" spans="2:14">
      <c r="B222" s="22"/>
      <c r="C222" s="22"/>
      <c r="G222" s="22"/>
      <c r="H222" s="25"/>
      <c r="I222" s="29"/>
      <c r="J222" s="153"/>
      <c r="K222" s="29"/>
      <c r="L222" s="22"/>
      <c r="M222" s="22"/>
      <c r="N222" s="22"/>
    </row>
    <row r="223" spans="2:14">
      <c r="B223" s="22"/>
      <c r="C223" s="22"/>
      <c r="G223" s="22"/>
      <c r="H223" s="25"/>
      <c r="I223" s="29"/>
      <c r="J223" s="153"/>
      <c r="K223" s="29"/>
      <c r="L223" s="22"/>
      <c r="M223" s="22"/>
      <c r="N223" s="22"/>
    </row>
    <row r="224" spans="2:14">
      <c r="B224" s="22"/>
      <c r="C224" s="22"/>
      <c r="G224" s="22"/>
      <c r="H224" s="25"/>
      <c r="I224" s="29"/>
      <c r="J224" s="153"/>
      <c r="K224" s="29"/>
      <c r="L224" s="22"/>
      <c r="M224" s="22"/>
      <c r="N224" s="22"/>
    </row>
    <row r="225" spans="2:14">
      <c r="B225" s="22"/>
      <c r="C225" s="22"/>
      <c r="G225" s="22"/>
      <c r="H225" s="25"/>
      <c r="I225" s="29"/>
      <c r="J225" s="153"/>
      <c r="K225" s="29"/>
      <c r="L225" s="22"/>
      <c r="M225" s="22"/>
      <c r="N225" s="22"/>
    </row>
    <row r="226" spans="2:14">
      <c r="B226" s="22"/>
      <c r="C226" s="22"/>
      <c r="G226" s="22"/>
      <c r="H226" s="25"/>
      <c r="I226" s="29"/>
      <c r="J226" s="153"/>
      <c r="K226" s="29"/>
      <c r="L226" s="22"/>
      <c r="M226" s="22"/>
      <c r="N226" s="22"/>
    </row>
    <row r="227" spans="2:14">
      <c r="B227" s="22"/>
      <c r="C227" s="22"/>
      <c r="G227" s="22"/>
      <c r="H227" s="25"/>
      <c r="I227" s="29"/>
      <c r="J227" s="153"/>
      <c r="K227" s="29"/>
      <c r="L227" s="22"/>
      <c r="M227" s="22"/>
      <c r="N227" s="22"/>
    </row>
    <row r="228" spans="2:14">
      <c r="B228" s="22"/>
      <c r="C228" s="22"/>
      <c r="G228" s="22"/>
      <c r="H228" s="25"/>
      <c r="I228" s="29"/>
      <c r="J228" s="153"/>
      <c r="K228" s="29"/>
      <c r="L228" s="22"/>
      <c r="M228" s="22"/>
      <c r="N228" s="22"/>
    </row>
    <row r="229" spans="2:14">
      <c r="B229" s="22"/>
      <c r="C229" s="22"/>
      <c r="G229" s="22"/>
      <c r="H229" s="25"/>
      <c r="I229" s="29"/>
      <c r="J229" s="153"/>
      <c r="K229" s="29"/>
      <c r="L229" s="22"/>
      <c r="M229" s="22"/>
      <c r="N229" s="22"/>
    </row>
    <row r="230" spans="2:14">
      <c r="B230" s="22"/>
      <c r="C230" s="22"/>
      <c r="G230" s="22"/>
      <c r="H230" s="25"/>
      <c r="I230" s="29"/>
      <c r="J230" s="153"/>
      <c r="K230" s="29"/>
      <c r="L230" s="22"/>
      <c r="M230" s="22"/>
      <c r="N230" s="22"/>
    </row>
    <row r="231" spans="2:14">
      <c r="B231" s="22"/>
      <c r="C231" s="22"/>
      <c r="G231" s="22"/>
      <c r="H231" s="25"/>
      <c r="I231" s="29"/>
      <c r="J231" s="153"/>
      <c r="K231" s="29"/>
      <c r="L231" s="22"/>
      <c r="M231" s="22"/>
      <c r="N231" s="22"/>
    </row>
    <row r="232" spans="2:14">
      <c r="B232" s="22"/>
      <c r="C232" s="22"/>
      <c r="G232" s="22"/>
      <c r="H232" s="25"/>
      <c r="I232" s="29"/>
      <c r="J232" s="153"/>
      <c r="K232" s="29"/>
      <c r="L232" s="22"/>
      <c r="M232" s="22"/>
      <c r="N232" s="22"/>
    </row>
    <row r="233" spans="2:14">
      <c r="B233" s="22"/>
      <c r="C233" s="22"/>
      <c r="G233" s="22"/>
      <c r="H233" s="25"/>
      <c r="I233" s="29"/>
      <c r="J233" s="153"/>
      <c r="K233" s="29"/>
      <c r="L233" s="22"/>
      <c r="M233" s="22"/>
      <c r="N233" s="22"/>
    </row>
    <row r="234" spans="2:14">
      <c r="B234" s="22"/>
      <c r="C234" s="22"/>
      <c r="G234" s="22"/>
      <c r="H234" s="25"/>
      <c r="I234" s="29"/>
      <c r="J234" s="153"/>
      <c r="K234" s="29"/>
      <c r="L234" s="22"/>
      <c r="M234" s="22"/>
      <c r="N234" s="22"/>
    </row>
    <row r="235" spans="2:14">
      <c r="B235" s="22"/>
      <c r="C235" s="22"/>
      <c r="G235" s="22"/>
      <c r="H235" s="25"/>
      <c r="I235" s="29"/>
      <c r="J235" s="153"/>
      <c r="K235" s="29"/>
      <c r="L235" s="22"/>
      <c r="M235" s="22"/>
      <c r="N235" s="22"/>
    </row>
    <row r="236" spans="2:14">
      <c r="B236" s="22"/>
      <c r="C236" s="22"/>
      <c r="G236" s="22"/>
      <c r="H236" s="25"/>
      <c r="I236" s="29"/>
      <c r="J236" s="153"/>
      <c r="K236" s="29"/>
      <c r="L236" s="22"/>
      <c r="M236" s="22"/>
      <c r="N236" s="22"/>
    </row>
    <row r="237" spans="2:14">
      <c r="B237" s="22"/>
      <c r="C237" s="22"/>
      <c r="G237" s="22"/>
      <c r="H237" s="25"/>
      <c r="I237" s="29"/>
      <c r="J237" s="153"/>
      <c r="K237" s="29"/>
      <c r="L237" s="22"/>
      <c r="M237" s="22"/>
      <c r="N237" s="22"/>
    </row>
    <row r="238" spans="2:14">
      <c r="B238" s="22"/>
      <c r="C238" s="22"/>
      <c r="G238" s="22"/>
      <c r="H238" s="25"/>
      <c r="I238" s="29"/>
      <c r="J238" s="153"/>
      <c r="K238" s="29"/>
      <c r="L238" s="22"/>
      <c r="M238" s="22"/>
      <c r="N238" s="22"/>
    </row>
    <row r="239" spans="2:14">
      <c r="B239" s="22"/>
      <c r="C239" s="22"/>
      <c r="G239" s="22"/>
      <c r="H239" s="25"/>
      <c r="I239" s="29"/>
      <c r="J239" s="153"/>
      <c r="K239" s="29"/>
      <c r="L239" s="22"/>
      <c r="M239" s="22"/>
      <c r="N239" s="22"/>
    </row>
    <row r="240" spans="2:14">
      <c r="B240" s="22"/>
      <c r="C240" s="22"/>
      <c r="G240" s="22"/>
      <c r="H240" s="25"/>
      <c r="I240" s="29"/>
      <c r="J240" s="153"/>
      <c r="K240" s="29"/>
      <c r="L240" s="22"/>
      <c r="M240" s="22"/>
      <c r="N240" s="22"/>
    </row>
    <row r="241" spans="2:14">
      <c r="B241" s="22"/>
      <c r="C241" s="22"/>
      <c r="G241" s="22"/>
      <c r="H241" s="25"/>
      <c r="I241" s="29"/>
      <c r="J241" s="153"/>
      <c r="K241" s="29"/>
      <c r="L241" s="22"/>
      <c r="M241" s="22"/>
      <c r="N241" s="22"/>
    </row>
    <row r="242" spans="2:14">
      <c r="B242" s="22"/>
      <c r="C242" s="22"/>
      <c r="G242" s="22"/>
      <c r="H242" s="25"/>
      <c r="I242" s="29"/>
      <c r="J242" s="153"/>
      <c r="K242" s="29"/>
      <c r="L242" s="22"/>
      <c r="M242" s="22"/>
      <c r="N242" s="22"/>
    </row>
    <row r="243" spans="2:14">
      <c r="B243" s="22"/>
      <c r="C243" s="22"/>
      <c r="G243" s="22"/>
      <c r="H243" s="25"/>
      <c r="I243" s="29"/>
      <c r="J243" s="153"/>
      <c r="K243" s="29"/>
      <c r="L243" s="22"/>
      <c r="M243" s="22"/>
      <c r="N243" s="22"/>
    </row>
    <row r="244" spans="2:14">
      <c r="B244" s="22"/>
      <c r="C244" s="22"/>
      <c r="G244" s="22"/>
      <c r="H244" s="25"/>
      <c r="I244" s="29"/>
      <c r="J244" s="153"/>
      <c r="K244" s="29"/>
      <c r="L244" s="22"/>
      <c r="M244" s="22"/>
      <c r="N244" s="22"/>
    </row>
    <row r="245" spans="2:14">
      <c r="B245" s="22"/>
      <c r="C245" s="22"/>
      <c r="G245" s="22"/>
      <c r="H245" s="25"/>
      <c r="I245" s="29"/>
      <c r="J245" s="153"/>
      <c r="K245" s="29"/>
      <c r="L245" s="22"/>
      <c r="M245" s="22"/>
      <c r="N245" s="22"/>
    </row>
    <row r="246" spans="2:14">
      <c r="B246" s="22"/>
      <c r="C246" s="22"/>
      <c r="G246" s="22"/>
      <c r="H246" s="25"/>
      <c r="I246" s="29"/>
      <c r="J246" s="153"/>
      <c r="K246" s="29"/>
      <c r="L246" s="22"/>
      <c r="M246" s="22"/>
      <c r="N246" s="22"/>
    </row>
    <row r="247" spans="2:14">
      <c r="B247" s="22"/>
      <c r="C247" s="22"/>
      <c r="G247" s="22"/>
      <c r="H247" s="25"/>
      <c r="I247" s="29"/>
      <c r="J247" s="153"/>
      <c r="K247" s="29"/>
      <c r="L247" s="22"/>
      <c r="M247" s="22"/>
      <c r="N247" s="22"/>
    </row>
    <row r="248" spans="2:14">
      <c r="B248" s="22"/>
      <c r="C248" s="22"/>
      <c r="G248" s="22"/>
      <c r="H248" s="25"/>
      <c r="I248" s="29"/>
      <c r="J248" s="153"/>
      <c r="K248" s="29"/>
      <c r="L248" s="22"/>
      <c r="M248" s="22"/>
      <c r="N248" s="22"/>
    </row>
    <row r="249" spans="2:14">
      <c r="B249" s="22"/>
      <c r="C249" s="22"/>
      <c r="G249" s="22"/>
      <c r="H249" s="25"/>
      <c r="I249" s="29"/>
      <c r="J249" s="153"/>
      <c r="K249" s="29"/>
      <c r="L249" s="22"/>
      <c r="M249" s="22"/>
      <c r="N249" s="22"/>
    </row>
    <row r="250" spans="2:14">
      <c r="B250" s="22"/>
      <c r="C250" s="22"/>
      <c r="G250" s="22"/>
      <c r="H250" s="25"/>
      <c r="I250" s="29"/>
      <c r="J250" s="153"/>
      <c r="K250" s="29"/>
      <c r="L250" s="22"/>
      <c r="M250" s="22"/>
      <c r="N250" s="22"/>
    </row>
    <row r="251" spans="2:14">
      <c r="B251" s="22"/>
      <c r="C251" s="22"/>
      <c r="G251" s="22"/>
      <c r="H251" s="25"/>
      <c r="I251" s="29"/>
      <c r="J251" s="153"/>
      <c r="K251" s="29"/>
      <c r="L251" s="22"/>
      <c r="M251" s="22"/>
      <c r="N251" s="22"/>
    </row>
    <row r="252" spans="2:14">
      <c r="B252" s="22"/>
      <c r="C252" s="22"/>
      <c r="G252" s="22"/>
      <c r="H252" s="25"/>
      <c r="I252" s="29"/>
      <c r="J252" s="153"/>
      <c r="K252" s="29"/>
      <c r="L252" s="22"/>
      <c r="M252" s="22"/>
      <c r="N252" s="22"/>
    </row>
    <row r="253" spans="2:14">
      <c r="B253" s="22"/>
      <c r="C253" s="22"/>
      <c r="G253" s="22"/>
      <c r="H253" s="25"/>
      <c r="I253" s="29"/>
      <c r="J253" s="153"/>
      <c r="K253" s="29"/>
      <c r="L253" s="22"/>
      <c r="M253" s="22"/>
      <c r="N253" s="22"/>
    </row>
    <row r="254" spans="2:14">
      <c r="B254" s="22"/>
      <c r="C254" s="22"/>
      <c r="G254" s="22"/>
      <c r="H254" s="25"/>
      <c r="I254" s="29"/>
      <c r="J254" s="153"/>
      <c r="K254" s="29"/>
      <c r="L254" s="22"/>
      <c r="M254" s="22"/>
      <c r="N254" s="22"/>
    </row>
    <row r="255" spans="2:14">
      <c r="B255" s="22"/>
      <c r="C255" s="22"/>
      <c r="G255" s="22"/>
      <c r="H255" s="25"/>
      <c r="I255" s="29"/>
      <c r="J255" s="153"/>
      <c r="K255" s="29"/>
      <c r="L255" s="22"/>
      <c r="M255" s="22"/>
      <c r="N255" s="22"/>
    </row>
    <row r="256" spans="2:14">
      <c r="B256" s="22"/>
      <c r="C256" s="22"/>
      <c r="G256" s="22"/>
      <c r="H256" s="25"/>
      <c r="I256" s="29"/>
      <c r="J256" s="153"/>
      <c r="K256" s="29"/>
      <c r="L256" s="22"/>
      <c r="M256" s="22"/>
      <c r="N256" s="22"/>
    </row>
    <row r="257" spans="2:14">
      <c r="B257" s="22"/>
      <c r="C257" s="22"/>
      <c r="G257" s="22"/>
      <c r="H257" s="25"/>
      <c r="I257" s="29"/>
      <c r="J257" s="153"/>
      <c r="K257" s="29"/>
      <c r="L257" s="22"/>
      <c r="M257" s="22"/>
      <c r="N257" s="22"/>
    </row>
    <row r="258" spans="2:14">
      <c r="B258" s="22"/>
      <c r="C258" s="22"/>
      <c r="G258" s="22"/>
      <c r="H258" s="25"/>
      <c r="I258" s="29"/>
      <c r="J258" s="153"/>
      <c r="K258" s="29"/>
      <c r="L258" s="22"/>
      <c r="M258" s="22"/>
      <c r="N258" s="22"/>
    </row>
    <row r="259" spans="2:14">
      <c r="B259" s="22"/>
      <c r="C259" s="22"/>
      <c r="G259" s="22"/>
      <c r="H259" s="25"/>
      <c r="I259" s="29"/>
      <c r="J259" s="153"/>
      <c r="K259" s="29"/>
      <c r="L259" s="22"/>
      <c r="M259" s="22"/>
      <c r="N259" s="22"/>
    </row>
    <row r="260" spans="2:14">
      <c r="B260" s="22"/>
      <c r="C260" s="22"/>
      <c r="G260" s="22"/>
      <c r="H260" s="25"/>
      <c r="I260" s="29"/>
      <c r="J260" s="153"/>
      <c r="K260" s="29"/>
      <c r="L260" s="22"/>
      <c r="M260" s="22"/>
      <c r="N260" s="22"/>
    </row>
    <row r="261" spans="2:14">
      <c r="B261" s="22"/>
      <c r="C261" s="22"/>
      <c r="G261" s="22"/>
      <c r="H261" s="25"/>
      <c r="I261" s="29"/>
      <c r="J261" s="153"/>
      <c r="K261" s="29"/>
      <c r="L261" s="22"/>
      <c r="M261" s="22"/>
      <c r="N261" s="22"/>
    </row>
    <row r="262" spans="2:14">
      <c r="B262" s="22"/>
      <c r="C262" s="22"/>
      <c r="G262" s="22"/>
      <c r="H262" s="25"/>
      <c r="I262" s="29"/>
      <c r="J262" s="153"/>
      <c r="K262" s="29"/>
      <c r="L262" s="22"/>
      <c r="M262" s="22"/>
      <c r="N262" s="22"/>
    </row>
    <row r="263" spans="2:14">
      <c r="B263" s="22"/>
      <c r="C263" s="22"/>
      <c r="G263" s="22"/>
      <c r="H263" s="25"/>
      <c r="I263" s="29"/>
      <c r="J263" s="153"/>
      <c r="K263" s="29"/>
      <c r="L263" s="22"/>
      <c r="M263" s="22"/>
      <c r="N263" s="22"/>
    </row>
    <row r="264" spans="2:14">
      <c r="B264" s="22"/>
      <c r="C264" s="22"/>
      <c r="G264" s="22"/>
      <c r="H264" s="25"/>
      <c r="I264" s="29"/>
      <c r="J264" s="153"/>
      <c r="K264" s="29"/>
      <c r="L264" s="22"/>
      <c r="M264" s="22"/>
      <c r="N264" s="22"/>
    </row>
    <row r="265" spans="2:14">
      <c r="B265" s="22"/>
      <c r="C265" s="22"/>
      <c r="G265" s="22"/>
      <c r="H265" s="25"/>
      <c r="I265" s="29"/>
      <c r="J265" s="153"/>
      <c r="K265" s="29"/>
      <c r="L265" s="22"/>
      <c r="M265" s="22"/>
      <c r="N265" s="22"/>
    </row>
    <row r="266" spans="2:14">
      <c r="B266" s="22"/>
      <c r="C266" s="22"/>
      <c r="G266" s="22"/>
      <c r="H266" s="25"/>
      <c r="I266" s="29"/>
      <c r="J266" s="153"/>
      <c r="K266" s="29"/>
      <c r="L266" s="22"/>
      <c r="M266" s="22"/>
      <c r="N266" s="22"/>
    </row>
    <row r="267" spans="2:14">
      <c r="B267" s="22"/>
      <c r="C267" s="22"/>
      <c r="G267" s="22"/>
      <c r="H267" s="25"/>
      <c r="I267" s="29"/>
      <c r="J267" s="153"/>
      <c r="K267" s="29"/>
      <c r="L267" s="22"/>
      <c r="M267" s="22"/>
      <c r="N267" s="22"/>
    </row>
    <row r="268" spans="2:14">
      <c r="B268" s="22"/>
      <c r="C268" s="22"/>
      <c r="G268" s="22"/>
      <c r="H268" s="25"/>
      <c r="I268" s="29"/>
      <c r="J268" s="153"/>
      <c r="K268" s="29"/>
      <c r="L268" s="22"/>
      <c r="M268" s="22"/>
      <c r="N268" s="22"/>
    </row>
    <row r="269" spans="2:14">
      <c r="B269" s="22"/>
      <c r="C269" s="22"/>
      <c r="G269" s="22"/>
      <c r="H269" s="25"/>
      <c r="I269" s="29"/>
      <c r="J269" s="153"/>
      <c r="K269" s="29"/>
      <c r="L269" s="22"/>
      <c r="M269" s="22"/>
      <c r="N269" s="22"/>
    </row>
    <row r="270" spans="2:14">
      <c r="B270" s="22"/>
      <c r="C270" s="22"/>
      <c r="G270" s="22"/>
      <c r="H270" s="25"/>
      <c r="I270" s="29"/>
      <c r="J270" s="153"/>
      <c r="K270" s="29"/>
      <c r="L270" s="22"/>
      <c r="M270" s="22"/>
      <c r="N270" s="22"/>
    </row>
    <row r="271" spans="2:14">
      <c r="B271" s="22"/>
      <c r="C271" s="22"/>
      <c r="G271" s="22"/>
      <c r="H271" s="25"/>
      <c r="I271" s="29"/>
      <c r="J271" s="153"/>
      <c r="K271" s="29"/>
      <c r="L271" s="22"/>
      <c r="M271" s="22"/>
      <c r="N271" s="22"/>
    </row>
    <row r="272" spans="2:14">
      <c r="B272" s="22"/>
      <c r="C272" s="22"/>
      <c r="G272" s="22"/>
      <c r="H272" s="25"/>
      <c r="I272" s="29"/>
      <c r="J272" s="153"/>
      <c r="K272" s="29"/>
      <c r="L272" s="22"/>
      <c r="M272" s="22"/>
      <c r="N272" s="22"/>
    </row>
    <row r="273" spans="2:14">
      <c r="B273" s="22"/>
      <c r="C273" s="22"/>
      <c r="G273" s="22"/>
      <c r="H273" s="25"/>
      <c r="I273" s="29"/>
      <c r="J273" s="153"/>
      <c r="K273" s="29"/>
      <c r="L273" s="22"/>
      <c r="M273" s="22"/>
      <c r="N273" s="22"/>
    </row>
    <row r="274" spans="2:14">
      <c r="B274" s="22"/>
      <c r="C274" s="22"/>
      <c r="G274" s="22"/>
      <c r="H274" s="25"/>
      <c r="I274" s="29"/>
      <c r="J274" s="153"/>
      <c r="K274" s="29"/>
      <c r="L274" s="22"/>
      <c r="M274" s="22"/>
      <c r="N274" s="22"/>
    </row>
    <row r="275" spans="2:14">
      <c r="B275" s="22"/>
      <c r="C275" s="22"/>
      <c r="G275" s="22"/>
      <c r="H275" s="25"/>
      <c r="I275" s="29"/>
      <c r="J275" s="153"/>
      <c r="K275" s="29"/>
      <c r="L275" s="22"/>
      <c r="M275" s="22"/>
      <c r="N275" s="22"/>
    </row>
    <row r="276" spans="2:14">
      <c r="B276" s="22"/>
      <c r="C276" s="22"/>
      <c r="G276" s="22"/>
      <c r="H276" s="25"/>
      <c r="I276" s="29"/>
      <c r="J276" s="153"/>
      <c r="K276" s="29"/>
      <c r="L276" s="22"/>
      <c r="M276" s="22"/>
      <c r="N276" s="22"/>
    </row>
    <row r="277" spans="2:14">
      <c r="B277" s="22"/>
      <c r="C277" s="22"/>
      <c r="G277" s="22"/>
      <c r="H277" s="25"/>
      <c r="I277" s="29"/>
      <c r="J277" s="153"/>
      <c r="K277" s="29"/>
      <c r="L277" s="22"/>
      <c r="M277" s="22"/>
      <c r="N277" s="22"/>
    </row>
    <row r="278" spans="2:14">
      <c r="B278" s="22"/>
      <c r="C278" s="22"/>
      <c r="G278" s="22"/>
      <c r="H278" s="25"/>
      <c r="I278" s="29"/>
      <c r="J278" s="153"/>
      <c r="K278" s="29"/>
      <c r="L278" s="22"/>
      <c r="M278" s="22"/>
      <c r="N278" s="22"/>
    </row>
    <row r="279" spans="2:14">
      <c r="B279" s="22"/>
      <c r="C279" s="22"/>
      <c r="G279" s="22"/>
      <c r="H279" s="25"/>
      <c r="I279" s="29"/>
      <c r="J279" s="153"/>
      <c r="K279" s="29"/>
      <c r="L279" s="22"/>
      <c r="M279" s="22"/>
      <c r="N279" s="22"/>
    </row>
    <row r="280" spans="2:14">
      <c r="B280" s="22"/>
      <c r="C280" s="22"/>
      <c r="G280" s="22"/>
      <c r="H280" s="25"/>
      <c r="I280" s="29"/>
      <c r="J280" s="153"/>
      <c r="K280" s="29"/>
      <c r="L280" s="22"/>
      <c r="M280" s="22"/>
      <c r="N280" s="22"/>
    </row>
    <row r="281" spans="2:14">
      <c r="B281" s="22"/>
      <c r="C281" s="22"/>
      <c r="G281" s="22"/>
      <c r="H281" s="25"/>
      <c r="I281" s="29"/>
      <c r="J281" s="153"/>
      <c r="K281" s="29"/>
      <c r="L281" s="22"/>
      <c r="M281" s="22"/>
      <c r="N281" s="22"/>
    </row>
    <row r="282" spans="2:14">
      <c r="B282" s="22"/>
      <c r="C282" s="22"/>
      <c r="G282" s="22"/>
      <c r="H282" s="25"/>
      <c r="I282" s="29"/>
      <c r="J282" s="153"/>
      <c r="K282" s="29"/>
      <c r="L282" s="22"/>
      <c r="M282" s="22"/>
      <c r="N282" s="22"/>
    </row>
    <row r="283" spans="2:14">
      <c r="B283" s="22"/>
      <c r="C283" s="22"/>
      <c r="G283" s="22"/>
      <c r="H283" s="25"/>
      <c r="I283" s="29"/>
      <c r="J283" s="153"/>
      <c r="K283" s="29"/>
      <c r="L283" s="22"/>
      <c r="M283" s="22"/>
      <c r="N283" s="22"/>
    </row>
    <row r="284" spans="2:14">
      <c r="B284" s="22"/>
      <c r="C284" s="22"/>
      <c r="G284" s="22"/>
      <c r="H284" s="25"/>
      <c r="I284" s="29"/>
      <c r="J284" s="153"/>
      <c r="K284" s="29"/>
      <c r="L284" s="22"/>
      <c r="M284" s="22"/>
      <c r="N284" s="22"/>
    </row>
    <row r="285" spans="2:14">
      <c r="B285" s="22"/>
      <c r="C285" s="22"/>
      <c r="G285" s="22"/>
      <c r="H285" s="25"/>
      <c r="I285" s="29"/>
      <c r="J285" s="153"/>
      <c r="K285" s="29"/>
      <c r="L285" s="22"/>
      <c r="M285" s="22"/>
      <c r="N285" s="22"/>
    </row>
    <row r="286" spans="2:14">
      <c r="B286" s="22"/>
      <c r="C286" s="22"/>
      <c r="G286" s="22"/>
      <c r="H286" s="25"/>
      <c r="I286" s="29"/>
      <c r="J286" s="153"/>
      <c r="K286" s="29"/>
      <c r="L286" s="22"/>
      <c r="M286" s="22"/>
      <c r="N286" s="22"/>
    </row>
    <row r="287" spans="2:14">
      <c r="B287" s="22"/>
      <c r="C287" s="22"/>
      <c r="G287" s="22"/>
      <c r="H287" s="25"/>
      <c r="I287" s="29"/>
      <c r="J287" s="153"/>
      <c r="K287" s="29"/>
      <c r="L287" s="22"/>
      <c r="M287" s="22"/>
      <c r="N287" s="22"/>
    </row>
    <row r="288" spans="2:14">
      <c r="B288" s="22"/>
      <c r="C288" s="22"/>
      <c r="G288" s="22"/>
      <c r="H288" s="25"/>
      <c r="I288" s="29"/>
      <c r="J288" s="153"/>
      <c r="K288" s="29"/>
      <c r="L288" s="22"/>
      <c r="M288" s="22"/>
      <c r="N288" s="22"/>
    </row>
    <row r="289" spans="2:14">
      <c r="B289" s="22"/>
      <c r="C289" s="22"/>
      <c r="G289" s="22"/>
      <c r="H289" s="25"/>
      <c r="I289" s="29"/>
      <c r="J289" s="153"/>
      <c r="K289" s="29"/>
      <c r="L289" s="22"/>
      <c r="M289" s="22"/>
      <c r="N289" s="22"/>
    </row>
    <row r="290" spans="2:14">
      <c r="B290" s="22"/>
      <c r="C290" s="22"/>
      <c r="G290" s="22"/>
      <c r="H290" s="25"/>
      <c r="I290" s="29"/>
      <c r="J290" s="153"/>
      <c r="K290" s="29"/>
      <c r="L290" s="22"/>
      <c r="M290" s="22"/>
      <c r="N290" s="22"/>
    </row>
    <row r="291" spans="2:14">
      <c r="B291" s="22"/>
      <c r="C291" s="22"/>
      <c r="G291" s="22"/>
      <c r="H291" s="25"/>
      <c r="I291" s="29"/>
      <c r="J291" s="153"/>
      <c r="K291" s="29"/>
      <c r="L291" s="22"/>
      <c r="M291" s="22"/>
      <c r="N291" s="22"/>
    </row>
    <row r="292" spans="2:14">
      <c r="B292" s="22"/>
      <c r="C292" s="22"/>
      <c r="G292" s="22"/>
      <c r="H292" s="25"/>
      <c r="I292" s="29"/>
      <c r="J292" s="153"/>
      <c r="K292" s="29"/>
      <c r="L292" s="22"/>
      <c r="M292" s="22"/>
      <c r="N292" s="22"/>
    </row>
    <row r="293" spans="2:14">
      <c r="B293" s="22"/>
      <c r="C293" s="22"/>
      <c r="G293" s="22"/>
      <c r="H293" s="25"/>
      <c r="I293" s="29"/>
      <c r="J293" s="153"/>
      <c r="K293" s="29"/>
      <c r="L293" s="22"/>
      <c r="M293" s="22"/>
      <c r="N293" s="22"/>
    </row>
    <row r="294" spans="2:14">
      <c r="B294" s="22"/>
      <c r="C294" s="22"/>
      <c r="G294" s="22"/>
      <c r="H294" s="25"/>
      <c r="I294" s="29"/>
      <c r="J294" s="153"/>
      <c r="K294" s="29"/>
      <c r="L294" s="22"/>
      <c r="M294" s="22"/>
      <c r="N294" s="22"/>
    </row>
    <row r="295" spans="2:14">
      <c r="B295" s="22"/>
      <c r="C295" s="22"/>
      <c r="G295" s="22"/>
      <c r="H295" s="25"/>
      <c r="I295" s="29"/>
      <c r="J295" s="153"/>
      <c r="K295" s="29"/>
      <c r="L295" s="22"/>
      <c r="M295" s="22"/>
      <c r="N295" s="22"/>
    </row>
    <row r="296" spans="2:14">
      <c r="B296" s="22"/>
      <c r="C296" s="22"/>
      <c r="G296" s="22"/>
      <c r="H296" s="25"/>
      <c r="I296" s="29"/>
      <c r="J296" s="153"/>
      <c r="K296" s="29"/>
      <c r="L296" s="22"/>
      <c r="M296" s="22"/>
      <c r="N296" s="22"/>
    </row>
    <row r="297" spans="2:14">
      <c r="B297" s="22"/>
      <c r="C297" s="22"/>
      <c r="G297" s="22"/>
      <c r="H297" s="25"/>
      <c r="I297" s="29"/>
      <c r="J297" s="153"/>
      <c r="K297" s="29"/>
      <c r="L297" s="22"/>
      <c r="M297" s="22"/>
      <c r="N297" s="22"/>
    </row>
    <row r="298" spans="2:14">
      <c r="B298" s="22"/>
      <c r="C298" s="22"/>
      <c r="G298" s="22"/>
      <c r="H298" s="25"/>
      <c r="I298" s="29"/>
      <c r="J298" s="153"/>
      <c r="K298" s="29"/>
      <c r="L298" s="22"/>
      <c r="M298" s="22"/>
      <c r="N298" s="22"/>
    </row>
    <row r="299" spans="2:14">
      <c r="B299" s="22"/>
      <c r="C299" s="22"/>
      <c r="G299" s="22"/>
      <c r="H299" s="25"/>
      <c r="I299" s="29"/>
      <c r="J299" s="153"/>
      <c r="K299" s="29"/>
      <c r="L299" s="22"/>
      <c r="M299" s="22"/>
      <c r="N299" s="22"/>
    </row>
    <row r="300" spans="2:14">
      <c r="B300" s="22"/>
      <c r="C300" s="22"/>
      <c r="G300" s="22"/>
      <c r="H300" s="25"/>
      <c r="I300" s="29"/>
      <c r="J300" s="153"/>
      <c r="K300" s="29"/>
      <c r="L300" s="22"/>
      <c r="M300" s="22"/>
      <c r="N300" s="22"/>
    </row>
    <row r="301" spans="2:14">
      <c r="B301" s="22"/>
      <c r="C301" s="22"/>
      <c r="G301" s="22"/>
      <c r="H301" s="25"/>
      <c r="I301" s="29"/>
      <c r="J301" s="153"/>
      <c r="K301" s="29"/>
      <c r="L301" s="22"/>
      <c r="M301" s="22"/>
      <c r="N301" s="22"/>
    </row>
    <row r="302" spans="2:14">
      <c r="B302" s="22"/>
      <c r="C302" s="22"/>
      <c r="G302" s="22"/>
      <c r="H302" s="25"/>
      <c r="I302" s="29"/>
      <c r="J302" s="153"/>
      <c r="K302" s="29"/>
      <c r="L302" s="22"/>
      <c r="M302" s="22"/>
      <c r="N302" s="22"/>
    </row>
    <row r="303" spans="2:14">
      <c r="B303" s="22"/>
      <c r="C303" s="22"/>
      <c r="G303" s="22"/>
      <c r="H303" s="25"/>
      <c r="I303" s="29"/>
      <c r="J303" s="153"/>
      <c r="K303" s="29"/>
      <c r="L303" s="22"/>
      <c r="M303" s="22"/>
      <c r="N303" s="22"/>
    </row>
    <row r="304" spans="2:14">
      <c r="B304" s="22"/>
      <c r="C304" s="22"/>
      <c r="G304" s="22"/>
      <c r="H304" s="25"/>
      <c r="I304" s="29"/>
      <c r="J304" s="153"/>
      <c r="K304" s="29"/>
      <c r="L304" s="22"/>
      <c r="M304" s="22"/>
      <c r="N304" s="22"/>
    </row>
    <row r="305" spans="2:14">
      <c r="B305" s="22"/>
      <c r="C305" s="22"/>
      <c r="G305" s="22"/>
      <c r="H305" s="25"/>
      <c r="I305" s="29"/>
      <c r="J305" s="153"/>
      <c r="K305" s="29"/>
      <c r="L305" s="22"/>
      <c r="M305" s="22"/>
      <c r="N305" s="22"/>
    </row>
    <row r="306" spans="2:14">
      <c r="B306" s="22"/>
      <c r="C306" s="22"/>
      <c r="G306" s="22"/>
      <c r="H306" s="25"/>
      <c r="I306" s="29"/>
      <c r="J306" s="153"/>
      <c r="K306" s="29"/>
      <c r="L306" s="22"/>
      <c r="M306" s="22"/>
      <c r="N306" s="22"/>
    </row>
    <row r="307" spans="2:14">
      <c r="B307" s="22"/>
      <c r="C307" s="22"/>
      <c r="G307" s="22"/>
      <c r="H307" s="25"/>
      <c r="I307" s="29"/>
      <c r="J307" s="153"/>
      <c r="K307" s="29"/>
      <c r="L307" s="22"/>
      <c r="M307" s="22"/>
      <c r="N307" s="22"/>
    </row>
    <row r="308" spans="2:14">
      <c r="B308" s="22"/>
      <c r="C308" s="22"/>
      <c r="G308" s="22"/>
      <c r="H308" s="25"/>
      <c r="I308" s="29"/>
      <c r="J308" s="153"/>
      <c r="K308" s="29"/>
      <c r="L308" s="22"/>
      <c r="M308" s="22"/>
      <c r="N308" s="22"/>
    </row>
    <row r="309" spans="2:14">
      <c r="B309" s="22"/>
      <c r="C309" s="22"/>
      <c r="G309" s="22"/>
      <c r="H309" s="25"/>
      <c r="I309" s="29"/>
      <c r="J309" s="153"/>
      <c r="K309" s="29"/>
      <c r="L309" s="22"/>
      <c r="M309" s="22"/>
      <c r="N309" s="22"/>
    </row>
    <row r="310" spans="2:14">
      <c r="B310" s="22"/>
      <c r="C310" s="22"/>
      <c r="G310" s="22"/>
      <c r="H310" s="25"/>
      <c r="I310" s="29"/>
      <c r="J310" s="153"/>
      <c r="K310" s="29"/>
      <c r="L310" s="22"/>
      <c r="M310" s="22"/>
      <c r="N310" s="22"/>
    </row>
    <row r="311" spans="2:14">
      <c r="B311" s="22"/>
      <c r="C311" s="22"/>
      <c r="G311" s="22"/>
      <c r="H311" s="25"/>
      <c r="I311" s="29"/>
      <c r="J311" s="153"/>
      <c r="K311" s="29"/>
      <c r="L311" s="22"/>
      <c r="M311" s="22"/>
      <c r="N311" s="22"/>
    </row>
    <row r="312" spans="2:14">
      <c r="B312" s="22"/>
      <c r="C312" s="22"/>
      <c r="G312" s="22"/>
      <c r="H312" s="25"/>
      <c r="I312" s="29"/>
      <c r="J312" s="153"/>
      <c r="K312" s="29"/>
      <c r="L312" s="22"/>
      <c r="M312" s="22"/>
      <c r="N312" s="22"/>
    </row>
    <row r="313" spans="2:14">
      <c r="B313" s="22"/>
      <c r="C313" s="22"/>
      <c r="G313" s="22"/>
      <c r="H313" s="25"/>
      <c r="I313" s="29"/>
      <c r="J313" s="153"/>
      <c r="K313" s="29"/>
      <c r="L313" s="22"/>
      <c r="M313" s="22"/>
      <c r="N313" s="22"/>
    </row>
    <row r="314" spans="2:14">
      <c r="B314" s="22"/>
      <c r="C314" s="22"/>
      <c r="G314" s="22"/>
      <c r="H314" s="25"/>
      <c r="I314" s="29"/>
      <c r="J314" s="153"/>
      <c r="K314" s="29"/>
      <c r="L314" s="22"/>
      <c r="M314" s="22"/>
      <c r="N314" s="22"/>
    </row>
    <row r="315" spans="2:14">
      <c r="B315" s="22"/>
      <c r="C315" s="22"/>
      <c r="G315" s="22"/>
      <c r="H315" s="25"/>
      <c r="I315" s="29"/>
      <c r="J315" s="153"/>
      <c r="K315" s="29"/>
      <c r="L315" s="22"/>
      <c r="M315" s="22"/>
      <c r="N315" s="22"/>
    </row>
    <row r="316" spans="2:14">
      <c r="B316" s="22"/>
      <c r="C316" s="22"/>
      <c r="G316" s="22"/>
      <c r="H316" s="25"/>
      <c r="I316" s="29"/>
      <c r="J316" s="153"/>
      <c r="K316" s="29"/>
      <c r="L316" s="22"/>
      <c r="M316" s="22"/>
      <c r="N316" s="22"/>
    </row>
    <row r="317" spans="2:14">
      <c r="B317" s="22"/>
      <c r="C317" s="22"/>
      <c r="G317" s="22"/>
      <c r="H317" s="25"/>
      <c r="I317" s="29"/>
      <c r="J317" s="153"/>
      <c r="K317" s="29"/>
      <c r="L317" s="22"/>
      <c r="M317" s="22"/>
      <c r="N317" s="22"/>
    </row>
    <row r="318" spans="2:14">
      <c r="B318" s="22"/>
      <c r="C318" s="22"/>
      <c r="G318" s="22"/>
      <c r="H318" s="25"/>
      <c r="I318" s="29"/>
      <c r="J318" s="153"/>
      <c r="K318" s="29"/>
      <c r="L318" s="22"/>
      <c r="M318" s="22"/>
      <c r="N318" s="22"/>
    </row>
    <row r="319" spans="2:14">
      <c r="B319" s="22"/>
      <c r="C319" s="22"/>
      <c r="G319" s="22"/>
      <c r="H319" s="25"/>
      <c r="I319" s="29"/>
      <c r="J319" s="153"/>
      <c r="K319" s="29"/>
      <c r="L319" s="22"/>
      <c r="M319" s="22"/>
      <c r="N319" s="22"/>
    </row>
    <row r="320" spans="2:14">
      <c r="B320" s="22"/>
      <c r="C320" s="22"/>
      <c r="G320" s="22"/>
      <c r="H320" s="25"/>
      <c r="I320" s="29"/>
      <c r="J320" s="153"/>
      <c r="K320" s="29"/>
      <c r="L320" s="22"/>
      <c r="M320" s="22"/>
      <c r="N320" s="22"/>
    </row>
    <row r="321" spans="2:14">
      <c r="B321" s="22"/>
      <c r="C321" s="22"/>
      <c r="G321" s="22"/>
      <c r="H321" s="25"/>
      <c r="I321" s="29"/>
      <c r="J321" s="153"/>
      <c r="K321" s="29"/>
      <c r="L321" s="22"/>
      <c r="M321" s="22"/>
      <c r="N321" s="22"/>
    </row>
    <row r="322" spans="2:14">
      <c r="B322" s="22"/>
      <c r="C322" s="22"/>
      <c r="G322" s="22"/>
      <c r="H322" s="25"/>
      <c r="I322" s="29"/>
      <c r="J322" s="153"/>
      <c r="K322" s="29"/>
      <c r="L322" s="22"/>
      <c r="M322" s="22"/>
      <c r="N322" s="22"/>
    </row>
    <row r="323" spans="2:14">
      <c r="B323" s="22"/>
      <c r="C323" s="22"/>
      <c r="G323" s="22"/>
      <c r="H323" s="25"/>
      <c r="I323" s="29"/>
      <c r="J323" s="153"/>
      <c r="K323" s="29"/>
      <c r="L323" s="22"/>
      <c r="M323" s="22"/>
      <c r="N323" s="22"/>
    </row>
    <row r="324" spans="2:14">
      <c r="B324" s="22"/>
      <c r="C324" s="22"/>
      <c r="G324" s="22"/>
      <c r="H324" s="25"/>
      <c r="I324" s="29"/>
      <c r="J324" s="153"/>
      <c r="K324" s="29"/>
      <c r="L324" s="22"/>
      <c r="M324" s="22"/>
      <c r="N324" s="22"/>
    </row>
    <row r="325" spans="2:14">
      <c r="B325" s="22"/>
      <c r="C325" s="22"/>
      <c r="G325" s="22"/>
      <c r="H325" s="25"/>
      <c r="I325" s="29"/>
      <c r="J325" s="153"/>
      <c r="K325" s="29"/>
      <c r="L325" s="22"/>
      <c r="M325" s="22"/>
      <c r="N325" s="22"/>
    </row>
    <row r="326" spans="2:14">
      <c r="B326" s="22"/>
      <c r="C326" s="22"/>
      <c r="G326" s="22"/>
      <c r="H326" s="25"/>
      <c r="I326" s="29"/>
      <c r="J326" s="153"/>
      <c r="K326" s="29"/>
      <c r="L326" s="22"/>
      <c r="M326" s="22"/>
      <c r="N326" s="22"/>
    </row>
    <row r="327" spans="2:14">
      <c r="B327" s="22"/>
      <c r="C327" s="22"/>
      <c r="G327" s="22"/>
      <c r="H327" s="25"/>
      <c r="I327" s="29"/>
      <c r="J327" s="153"/>
      <c r="K327" s="29"/>
      <c r="L327" s="22"/>
      <c r="M327" s="22"/>
      <c r="N327" s="22"/>
    </row>
    <row r="328" spans="2:14">
      <c r="B328" s="22"/>
      <c r="C328" s="22"/>
      <c r="G328" s="22"/>
      <c r="H328" s="25"/>
      <c r="I328" s="29"/>
      <c r="J328" s="153"/>
      <c r="K328" s="29"/>
      <c r="L328" s="22"/>
      <c r="M328" s="22"/>
      <c r="N328" s="22"/>
    </row>
    <row r="329" spans="2:14">
      <c r="B329" s="22"/>
      <c r="C329" s="22"/>
      <c r="G329" s="22"/>
      <c r="H329" s="25"/>
      <c r="I329" s="29"/>
      <c r="J329" s="153"/>
      <c r="K329" s="29"/>
      <c r="L329" s="22"/>
      <c r="M329" s="22"/>
      <c r="N329" s="22"/>
    </row>
    <row r="330" spans="2:14">
      <c r="B330" s="22"/>
      <c r="C330" s="22"/>
      <c r="G330" s="22"/>
      <c r="H330" s="25"/>
      <c r="I330" s="29"/>
      <c r="J330" s="153"/>
      <c r="K330" s="29"/>
      <c r="L330" s="22"/>
      <c r="M330" s="22"/>
      <c r="N330" s="22"/>
    </row>
    <row r="331" spans="2:14">
      <c r="B331" s="22"/>
      <c r="C331" s="22"/>
      <c r="G331" s="22"/>
      <c r="H331" s="25"/>
      <c r="I331" s="29"/>
      <c r="J331" s="153"/>
      <c r="K331" s="29"/>
      <c r="L331" s="22"/>
      <c r="M331" s="22"/>
      <c r="N331" s="22"/>
    </row>
    <row r="332" spans="2:14">
      <c r="B332" s="22"/>
      <c r="C332" s="22"/>
      <c r="G332" s="22"/>
      <c r="H332" s="25"/>
      <c r="I332" s="29"/>
      <c r="J332" s="153"/>
      <c r="K332" s="29"/>
      <c r="L332" s="22"/>
      <c r="M332" s="22"/>
      <c r="N332" s="22"/>
    </row>
    <row r="333" spans="2:14">
      <c r="B333" s="22"/>
      <c r="C333" s="22"/>
      <c r="G333" s="22"/>
      <c r="H333" s="25"/>
      <c r="I333" s="29"/>
      <c r="J333" s="153"/>
      <c r="K333" s="29"/>
      <c r="L333" s="22"/>
      <c r="M333" s="22"/>
      <c r="N333" s="22"/>
    </row>
    <row r="334" spans="2:14">
      <c r="B334" s="22"/>
      <c r="C334" s="22"/>
      <c r="G334" s="22"/>
      <c r="H334" s="25"/>
      <c r="I334" s="29"/>
      <c r="J334" s="153"/>
      <c r="K334" s="29"/>
      <c r="L334" s="22"/>
      <c r="M334" s="22"/>
      <c r="N334" s="22"/>
    </row>
    <row r="335" spans="2:14">
      <c r="B335" s="22"/>
      <c r="C335" s="22"/>
      <c r="G335" s="22"/>
      <c r="H335" s="25"/>
      <c r="I335" s="29"/>
      <c r="J335" s="153"/>
      <c r="K335" s="29"/>
      <c r="L335" s="22"/>
      <c r="M335" s="22"/>
      <c r="N335" s="22"/>
    </row>
    <row r="336" spans="2:14">
      <c r="B336" s="22"/>
      <c r="C336" s="22"/>
      <c r="G336" s="22"/>
      <c r="H336" s="25"/>
      <c r="I336" s="29"/>
      <c r="J336" s="153"/>
      <c r="K336" s="29"/>
      <c r="L336" s="22"/>
      <c r="M336" s="22"/>
      <c r="N336" s="22"/>
    </row>
    <row r="337" spans="2:14">
      <c r="B337" s="22"/>
      <c r="C337" s="22"/>
      <c r="G337" s="22"/>
      <c r="H337" s="25"/>
      <c r="I337" s="29"/>
      <c r="J337" s="153"/>
      <c r="K337" s="29"/>
      <c r="L337" s="22"/>
      <c r="M337" s="22"/>
      <c r="N337" s="22"/>
    </row>
    <row r="338" spans="2:14">
      <c r="B338" s="22"/>
      <c r="C338" s="22"/>
      <c r="G338" s="22"/>
      <c r="H338" s="25"/>
      <c r="I338" s="29"/>
      <c r="J338" s="153"/>
      <c r="K338" s="29"/>
      <c r="L338" s="22"/>
      <c r="M338" s="22"/>
      <c r="N338" s="22"/>
    </row>
    <row r="339" spans="2:14">
      <c r="B339" s="22"/>
      <c r="C339" s="22"/>
      <c r="G339" s="22"/>
      <c r="H339" s="25"/>
      <c r="I339" s="29"/>
      <c r="J339" s="153"/>
      <c r="K339" s="29"/>
      <c r="L339" s="22"/>
      <c r="M339" s="22"/>
      <c r="N339" s="22"/>
    </row>
    <row r="340" spans="2:14">
      <c r="B340" s="22"/>
      <c r="C340" s="22"/>
      <c r="G340" s="22"/>
      <c r="H340" s="25"/>
      <c r="I340" s="29"/>
      <c r="J340" s="153"/>
      <c r="K340" s="29"/>
      <c r="L340" s="22"/>
      <c r="M340" s="22"/>
      <c r="N340" s="22"/>
    </row>
    <row r="341" spans="2:14">
      <c r="B341" s="22"/>
      <c r="C341" s="22"/>
      <c r="G341" s="22"/>
      <c r="H341" s="25"/>
      <c r="I341" s="29"/>
      <c r="J341" s="153"/>
      <c r="K341" s="29"/>
      <c r="L341" s="22"/>
      <c r="M341" s="22"/>
      <c r="N341" s="22"/>
    </row>
    <row r="342" spans="2:14">
      <c r="B342" s="22"/>
      <c r="C342" s="22"/>
      <c r="G342" s="22"/>
      <c r="H342" s="25"/>
      <c r="I342" s="29"/>
      <c r="J342" s="153"/>
      <c r="K342" s="29"/>
      <c r="L342" s="22"/>
      <c r="M342" s="22"/>
      <c r="N342" s="22"/>
    </row>
    <row r="343" spans="2:14">
      <c r="B343" s="22"/>
      <c r="C343" s="22"/>
      <c r="G343" s="22"/>
      <c r="H343" s="25"/>
      <c r="I343" s="29"/>
      <c r="J343" s="153"/>
      <c r="K343" s="29"/>
      <c r="L343" s="22"/>
      <c r="M343" s="22"/>
      <c r="N343" s="22"/>
    </row>
    <row r="344" spans="2:14">
      <c r="B344" s="22"/>
      <c r="C344" s="22"/>
      <c r="G344" s="22"/>
      <c r="H344" s="25"/>
      <c r="I344" s="29"/>
      <c r="J344" s="153"/>
      <c r="K344" s="29"/>
      <c r="L344" s="22"/>
      <c r="M344" s="22"/>
      <c r="N344" s="22"/>
    </row>
    <row r="345" spans="2:14">
      <c r="B345" s="22"/>
      <c r="C345" s="22"/>
      <c r="G345" s="22"/>
      <c r="H345" s="25"/>
      <c r="I345" s="29"/>
      <c r="J345" s="153"/>
      <c r="K345" s="29"/>
      <c r="L345" s="22"/>
      <c r="M345" s="22"/>
      <c r="N345" s="22"/>
    </row>
    <row r="346" spans="2:14">
      <c r="B346" s="22"/>
      <c r="C346" s="22"/>
      <c r="G346" s="22"/>
      <c r="H346" s="25"/>
      <c r="I346" s="29"/>
      <c r="J346" s="153"/>
      <c r="K346" s="29"/>
      <c r="L346" s="22"/>
      <c r="M346" s="22"/>
      <c r="N346" s="22"/>
    </row>
    <row r="347" spans="2:14">
      <c r="B347" s="22"/>
      <c r="C347" s="22"/>
      <c r="G347" s="22"/>
      <c r="H347" s="25"/>
      <c r="I347" s="29"/>
      <c r="J347" s="153"/>
      <c r="K347" s="29"/>
      <c r="L347" s="22"/>
      <c r="M347" s="22"/>
      <c r="N347" s="22"/>
    </row>
    <row r="348" spans="2:14">
      <c r="B348" s="22"/>
      <c r="C348" s="22"/>
      <c r="G348" s="22"/>
      <c r="H348" s="25"/>
      <c r="I348" s="29"/>
      <c r="J348" s="153"/>
      <c r="K348" s="29"/>
      <c r="L348" s="22"/>
      <c r="M348" s="22"/>
      <c r="N348" s="22"/>
    </row>
    <row r="349" spans="2:14">
      <c r="B349" s="22"/>
      <c r="C349" s="22"/>
      <c r="G349" s="22"/>
      <c r="H349" s="25"/>
      <c r="I349" s="29"/>
      <c r="J349" s="153"/>
      <c r="K349" s="29"/>
      <c r="L349" s="22"/>
      <c r="M349" s="22"/>
      <c r="N349" s="22"/>
    </row>
    <row r="350" spans="2:14">
      <c r="B350" s="22"/>
      <c r="C350" s="22"/>
      <c r="G350" s="22"/>
      <c r="H350" s="25"/>
      <c r="I350" s="29"/>
      <c r="J350" s="153"/>
      <c r="K350" s="29"/>
      <c r="L350" s="22"/>
      <c r="M350" s="22"/>
      <c r="N350" s="22"/>
    </row>
    <row r="351" spans="2:14">
      <c r="B351" s="22"/>
      <c r="C351" s="22"/>
      <c r="G351" s="22"/>
      <c r="H351" s="25"/>
      <c r="I351" s="29"/>
      <c r="J351" s="153"/>
      <c r="K351" s="29"/>
      <c r="L351" s="22"/>
      <c r="M351" s="22"/>
      <c r="N351" s="22"/>
    </row>
    <row r="352" spans="2:14">
      <c r="B352" s="22"/>
      <c r="C352" s="22"/>
      <c r="G352" s="22"/>
      <c r="H352" s="25"/>
      <c r="I352" s="29"/>
      <c r="J352" s="153"/>
      <c r="K352" s="29"/>
      <c r="L352" s="22"/>
      <c r="M352" s="22"/>
      <c r="N352" s="22"/>
    </row>
    <row r="353" spans="2:14">
      <c r="B353" s="22"/>
      <c r="C353" s="22"/>
      <c r="G353" s="22"/>
      <c r="H353" s="25"/>
      <c r="I353" s="29"/>
      <c r="J353" s="153"/>
      <c r="K353" s="29"/>
      <c r="L353" s="22"/>
      <c r="M353" s="22"/>
      <c r="N353" s="22"/>
    </row>
    <row r="354" spans="2:14">
      <c r="B354" s="22"/>
      <c r="C354" s="22"/>
      <c r="G354" s="22"/>
      <c r="H354" s="25"/>
      <c r="I354" s="29"/>
      <c r="J354" s="153"/>
      <c r="K354" s="29"/>
      <c r="L354" s="22"/>
      <c r="M354" s="22"/>
      <c r="N354" s="22"/>
    </row>
    <row r="355" spans="2:14">
      <c r="B355" s="22"/>
      <c r="C355" s="22"/>
      <c r="G355" s="22"/>
      <c r="H355" s="25"/>
      <c r="I355" s="29"/>
      <c r="J355" s="153"/>
      <c r="K355" s="29"/>
      <c r="L355" s="22"/>
      <c r="M355" s="22"/>
      <c r="N355" s="22"/>
    </row>
    <row r="356" spans="2:14">
      <c r="B356" s="22"/>
      <c r="C356" s="22"/>
      <c r="G356" s="22"/>
      <c r="H356" s="25"/>
      <c r="I356" s="29"/>
      <c r="J356" s="153"/>
      <c r="K356" s="29"/>
      <c r="L356" s="22"/>
      <c r="M356" s="22"/>
      <c r="N356" s="22"/>
    </row>
    <row r="357" spans="2:14">
      <c r="B357" s="22"/>
      <c r="C357" s="22"/>
      <c r="G357" s="22"/>
      <c r="H357" s="25"/>
      <c r="I357" s="29"/>
      <c r="J357" s="153"/>
      <c r="K357" s="29"/>
      <c r="L357" s="22"/>
      <c r="M357" s="22"/>
      <c r="N357" s="22"/>
    </row>
    <row r="358" spans="2:14">
      <c r="B358" s="22"/>
      <c r="C358" s="22"/>
      <c r="G358" s="22"/>
      <c r="H358" s="25"/>
      <c r="I358" s="29"/>
      <c r="J358" s="153"/>
      <c r="K358" s="29"/>
      <c r="L358" s="22"/>
      <c r="M358" s="22"/>
      <c r="N358" s="22"/>
    </row>
    <row r="359" spans="2:14">
      <c r="B359" s="22"/>
      <c r="C359" s="22"/>
      <c r="G359" s="22"/>
      <c r="H359" s="25"/>
      <c r="I359" s="29"/>
      <c r="J359" s="153"/>
      <c r="K359" s="29"/>
      <c r="L359" s="22"/>
      <c r="M359" s="22"/>
      <c r="N359" s="22"/>
    </row>
    <row r="360" spans="2:14">
      <c r="B360" s="22"/>
      <c r="C360" s="22"/>
      <c r="G360" s="22"/>
      <c r="H360" s="25"/>
      <c r="I360" s="29"/>
      <c r="J360" s="153"/>
      <c r="K360" s="29"/>
      <c r="L360" s="22"/>
      <c r="M360" s="22"/>
      <c r="N360" s="22"/>
    </row>
    <row r="361" spans="2:14">
      <c r="B361" s="22"/>
      <c r="C361" s="22"/>
      <c r="G361" s="22"/>
      <c r="H361" s="25"/>
      <c r="I361" s="29"/>
      <c r="J361" s="153"/>
      <c r="K361" s="29"/>
      <c r="L361" s="22"/>
      <c r="M361" s="22"/>
      <c r="N361" s="22"/>
    </row>
    <row r="362" spans="2:14">
      <c r="B362" s="22"/>
      <c r="C362" s="22"/>
      <c r="G362" s="22"/>
      <c r="H362" s="25"/>
      <c r="I362" s="29"/>
      <c r="J362" s="153"/>
      <c r="K362" s="29"/>
      <c r="L362" s="22"/>
      <c r="M362" s="22"/>
      <c r="N362" s="22"/>
    </row>
    <row r="363" spans="2:14">
      <c r="B363" s="22"/>
      <c r="C363" s="22"/>
      <c r="G363" s="22"/>
      <c r="H363" s="25"/>
      <c r="I363" s="29"/>
      <c r="J363" s="153"/>
      <c r="K363" s="29"/>
      <c r="L363" s="22"/>
      <c r="M363" s="22"/>
      <c r="N363" s="22"/>
    </row>
    <row r="364" spans="2:14">
      <c r="B364" s="22"/>
      <c r="C364" s="22"/>
      <c r="G364" s="22"/>
      <c r="H364" s="25"/>
      <c r="I364" s="29"/>
      <c r="J364" s="153"/>
      <c r="K364" s="29"/>
      <c r="L364" s="22"/>
      <c r="M364" s="22"/>
      <c r="N364" s="22"/>
    </row>
    <row r="365" spans="2:14">
      <c r="B365" s="22"/>
      <c r="C365" s="22"/>
      <c r="G365" s="22"/>
      <c r="H365" s="25"/>
      <c r="I365" s="29"/>
      <c r="J365" s="153"/>
      <c r="K365" s="29"/>
      <c r="L365" s="22"/>
      <c r="M365" s="22"/>
      <c r="N365" s="22"/>
    </row>
    <row r="366" spans="2:14">
      <c r="B366" s="22"/>
      <c r="C366" s="22"/>
      <c r="G366" s="22"/>
      <c r="H366" s="25"/>
      <c r="I366" s="29"/>
      <c r="J366" s="153"/>
      <c r="K366" s="29"/>
      <c r="L366" s="22"/>
      <c r="M366" s="22"/>
      <c r="N366" s="22"/>
    </row>
    <row r="367" spans="2:14">
      <c r="B367" s="22"/>
      <c r="C367" s="22"/>
      <c r="G367" s="22"/>
      <c r="H367" s="25"/>
      <c r="I367" s="29"/>
      <c r="J367" s="153"/>
      <c r="K367" s="29"/>
      <c r="L367" s="22"/>
      <c r="M367" s="22"/>
      <c r="N367" s="22"/>
    </row>
    <row r="368" spans="2:14">
      <c r="B368" s="22"/>
      <c r="C368" s="22"/>
      <c r="G368" s="22"/>
      <c r="H368" s="25"/>
      <c r="I368" s="29"/>
      <c r="J368" s="153"/>
      <c r="K368" s="29"/>
      <c r="L368" s="22"/>
      <c r="M368" s="22"/>
      <c r="N368" s="22"/>
    </row>
    <row r="369" spans="2:14">
      <c r="B369" s="22"/>
      <c r="C369" s="22"/>
      <c r="G369" s="22"/>
      <c r="H369" s="25"/>
      <c r="I369" s="29"/>
      <c r="J369" s="153"/>
      <c r="K369" s="29"/>
      <c r="L369" s="22"/>
      <c r="M369" s="22"/>
      <c r="N369" s="22"/>
    </row>
    <row r="370" spans="2:14">
      <c r="B370" s="22"/>
      <c r="C370" s="22"/>
      <c r="G370" s="22"/>
      <c r="H370" s="25"/>
      <c r="I370" s="29"/>
      <c r="J370" s="153"/>
      <c r="K370" s="29"/>
      <c r="L370" s="22"/>
      <c r="M370" s="22"/>
      <c r="N370" s="22"/>
    </row>
    <row r="371" spans="2:14">
      <c r="B371" s="22"/>
      <c r="C371" s="22"/>
      <c r="G371" s="22"/>
      <c r="H371" s="25"/>
      <c r="I371" s="29"/>
      <c r="J371" s="153"/>
      <c r="K371" s="29"/>
      <c r="L371" s="22"/>
      <c r="M371" s="22"/>
      <c r="N371" s="22"/>
    </row>
    <row r="372" spans="2:14">
      <c r="B372" s="22"/>
      <c r="C372" s="22"/>
      <c r="G372" s="22"/>
      <c r="H372" s="25"/>
      <c r="I372" s="29"/>
      <c r="J372" s="153"/>
      <c r="K372" s="29"/>
      <c r="L372" s="22"/>
      <c r="M372" s="22"/>
      <c r="N372" s="22"/>
    </row>
    <row r="373" spans="2:14">
      <c r="B373" s="22"/>
      <c r="C373" s="22"/>
      <c r="G373" s="22"/>
      <c r="H373" s="25"/>
      <c r="I373" s="29"/>
      <c r="J373" s="153"/>
      <c r="K373" s="29"/>
      <c r="L373" s="22"/>
      <c r="M373" s="22"/>
      <c r="N373" s="22"/>
    </row>
    <row r="374" spans="2:14">
      <c r="B374" s="22"/>
      <c r="C374" s="22"/>
      <c r="G374" s="22"/>
      <c r="H374" s="25"/>
      <c r="I374" s="29"/>
      <c r="J374" s="153"/>
      <c r="K374" s="29"/>
      <c r="L374" s="22"/>
      <c r="M374" s="22"/>
      <c r="N374" s="22"/>
    </row>
    <row r="375" spans="2:14">
      <c r="B375" s="22"/>
      <c r="C375" s="22"/>
      <c r="G375" s="22"/>
      <c r="H375" s="25"/>
      <c r="I375" s="29"/>
      <c r="J375" s="153"/>
      <c r="K375" s="29"/>
      <c r="L375" s="22"/>
      <c r="M375" s="22"/>
      <c r="N375" s="22"/>
    </row>
    <row r="376" spans="2:14">
      <c r="B376" s="22"/>
      <c r="C376" s="22"/>
      <c r="G376" s="22"/>
      <c r="H376" s="25"/>
      <c r="I376" s="29"/>
      <c r="J376" s="153"/>
      <c r="K376" s="29"/>
      <c r="L376" s="22"/>
      <c r="M376" s="22"/>
      <c r="N376" s="22"/>
    </row>
    <row r="377" spans="2:14">
      <c r="B377" s="22"/>
      <c r="C377" s="22"/>
      <c r="G377" s="22"/>
      <c r="H377" s="25"/>
      <c r="I377" s="29"/>
      <c r="J377" s="153"/>
      <c r="K377" s="29"/>
      <c r="L377" s="22"/>
      <c r="M377" s="22"/>
      <c r="N377" s="22"/>
    </row>
    <row r="378" spans="2:14">
      <c r="B378" s="22"/>
      <c r="C378" s="22"/>
      <c r="G378" s="22"/>
      <c r="H378" s="25"/>
      <c r="I378" s="29"/>
      <c r="J378" s="153"/>
      <c r="K378" s="29"/>
      <c r="L378" s="22"/>
      <c r="M378" s="22"/>
      <c r="N378" s="22"/>
    </row>
    <row r="379" spans="2:14">
      <c r="B379" s="22"/>
      <c r="C379" s="22"/>
      <c r="G379" s="22"/>
      <c r="H379" s="25"/>
      <c r="I379" s="29"/>
      <c r="J379" s="153"/>
      <c r="K379" s="29"/>
      <c r="L379" s="22"/>
      <c r="M379" s="22"/>
      <c r="N379" s="22"/>
    </row>
    <row r="380" spans="2:14">
      <c r="B380" s="22"/>
      <c r="C380" s="22"/>
      <c r="G380" s="22"/>
      <c r="H380" s="25"/>
      <c r="I380" s="29"/>
      <c r="J380" s="153"/>
      <c r="K380" s="29"/>
      <c r="L380" s="22"/>
      <c r="M380" s="22"/>
      <c r="N380" s="22"/>
    </row>
    <row r="381" spans="2:14">
      <c r="B381" s="22"/>
      <c r="C381" s="22"/>
      <c r="G381" s="22"/>
      <c r="H381" s="25"/>
      <c r="I381" s="29"/>
      <c r="J381" s="153"/>
      <c r="K381" s="29"/>
      <c r="L381" s="22"/>
      <c r="M381" s="22"/>
      <c r="N381" s="22"/>
    </row>
    <row r="382" spans="2:14">
      <c r="B382" s="22"/>
      <c r="C382" s="22"/>
      <c r="G382" s="22"/>
      <c r="H382" s="25"/>
      <c r="I382" s="29"/>
      <c r="J382" s="153"/>
      <c r="K382" s="29"/>
      <c r="L382" s="22"/>
      <c r="M382" s="22"/>
      <c r="N382" s="22"/>
    </row>
    <row r="383" spans="2:14">
      <c r="B383" s="22"/>
      <c r="C383" s="22"/>
      <c r="G383" s="22"/>
      <c r="H383" s="25"/>
      <c r="I383" s="29"/>
      <c r="J383" s="153"/>
      <c r="K383" s="29"/>
      <c r="L383" s="22"/>
      <c r="M383" s="22"/>
      <c r="N383" s="22"/>
    </row>
    <row r="384" spans="2:14">
      <c r="B384" s="22"/>
      <c r="C384" s="22"/>
      <c r="G384" s="22"/>
      <c r="H384" s="25"/>
      <c r="I384" s="29"/>
      <c r="J384" s="153"/>
      <c r="K384" s="29"/>
      <c r="L384" s="22"/>
      <c r="M384" s="22"/>
      <c r="N384" s="22"/>
    </row>
    <row r="385" spans="2:14">
      <c r="B385" s="22"/>
      <c r="C385" s="22"/>
      <c r="G385" s="22"/>
      <c r="H385" s="25"/>
      <c r="I385" s="29"/>
      <c r="J385" s="153"/>
      <c r="K385" s="29"/>
      <c r="L385" s="22"/>
      <c r="M385" s="22"/>
      <c r="N385" s="22"/>
    </row>
    <row r="386" spans="2:14">
      <c r="B386" s="22"/>
      <c r="C386" s="22"/>
      <c r="G386" s="22"/>
      <c r="H386" s="25"/>
      <c r="I386" s="29"/>
      <c r="J386" s="153"/>
      <c r="K386" s="29"/>
      <c r="L386" s="22"/>
      <c r="M386" s="22"/>
      <c r="N386" s="22"/>
    </row>
    <row r="387" spans="2:14">
      <c r="B387" s="22"/>
      <c r="C387" s="22"/>
      <c r="G387" s="22"/>
      <c r="H387" s="25"/>
      <c r="I387" s="29"/>
      <c r="J387" s="153"/>
      <c r="K387" s="29"/>
      <c r="L387" s="22"/>
      <c r="M387" s="22"/>
      <c r="N387" s="22"/>
    </row>
    <row r="388" spans="2:14">
      <c r="B388" s="22"/>
      <c r="C388" s="22"/>
      <c r="G388" s="22"/>
      <c r="H388" s="25"/>
      <c r="I388" s="29"/>
      <c r="J388" s="153"/>
      <c r="K388" s="29"/>
      <c r="L388" s="22"/>
      <c r="M388" s="22"/>
      <c r="N388" s="22"/>
    </row>
    <row r="389" spans="2:14">
      <c r="B389" s="22"/>
      <c r="C389" s="22"/>
      <c r="G389" s="22"/>
      <c r="H389" s="25"/>
      <c r="I389" s="29"/>
      <c r="J389" s="153"/>
      <c r="K389" s="29"/>
      <c r="L389" s="22"/>
      <c r="M389" s="22"/>
      <c r="N389" s="22"/>
    </row>
    <row r="390" spans="2:14">
      <c r="B390" s="22"/>
      <c r="C390" s="22"/>
      <c r="G390" s="22"/>
      <c r="H390" s="25"/>
      <c r="I390" s="29"/>
      <c r="J390" s="153"/>
      <c r="K390" s="29"/>
      <c r="L390" s="22"/>
      <c r="M390" s="22"/>
      <c r="N390" s="22"/>
    </row>
    <row r="391" spans="2:14">
      <c r="B391" s="22"/>
      <c r="C391" s="22"/>
      <c r="G391" s="22"/>
      <c r="H391" s="25"/>
      <c r="I391" s="29"/>
      <c r="J391" s="153"/>
      <c r="K391" s="29"/>
      <c r="L391" s="22"/>
      <c r="M391" s="22"/>
      <c r="N391" s="22"/>
    </row>
    <row r="392" spans="2:14">
      <c r="B392" s="22"/>
      <c r="C392" s="22"/>
      <c r="G392" s="22"/>
      <c r="H392" s="25"/>
      <c r="I392" s="29"/>
      <c r="J392" s="153"/>
      <c r="K392" s="29"/>
      <c r="L392" s="22"/>
      <c r="M392" s="22"/>
      <c r="N392" s="22"/>
    </row>
    <row r="393" spans="2:14">
      <c r="B393" s="22"/>
      <c r="C393" s="22"/>
      <c r="G393" s="22"/>
      <c r="H393" s="25"/>
      <c r="I393" s="29"/>
      <c r="J393" s="153"/>
      <c r="K393" s="29"/>
      <c r="L393" s="22"/>
      <c r="M393" s="22"/>
      <c r="N393" s="22"/>
    </row>
    <row r="394" spans="2:14">
      <c r="B394" s="22"/>
      <c r="C394" s="22"/>
      <c r="G394" s="22"/>
      <c r="H394" s="25"/>
      <c r="I394" s="29"/>
      <c r="J394" s="153"/>
      <c r="K394" s="29"/>
      <c r="L394" s="22"/>
      <c r="M394" s="22"/>
      <c r="N394" s="22"/>
    </row>
    <row r="395" spans="2:14">
      <c r="B395" s="22"/>
      <c r="C395" s="22"/>
      <c r="G395" s="22"/>
      <c r="H395" s="25"/>
      <c r="I395" s="29"/>
      <c r="J395" s="153"/>
      <c r="K395" s="29"/>
      <c r="L395" s="22"/>
      <c r="M395" s="22"/>
      <c r="N395" s="22"/>
    </row>
    <row r="396" spans="2:14">
      <c r="B396" s="22"/>
      <c r="C396" s="22"/>
      <c r="G396" s="22"/>
      <c r="H396" s="25"/>
      <c r="I396" s="29"/>
      <c r="J396" s="153"/>
      <c r="K396" s="29"/>
      <c r="L396" s="22"/>
      <c r="M396" s="22"/>
      <c r="N396" s="22"/>
    </row>
    <row r="397" spans="2:14">
      <c r="B397" s="22"/>
      <c r="C397" s="22"/>
      <c r="G397" s="22"/>
      <c r="H397" s="25"/>
      <c r="I397" s="29"/>
      <c r="J397" s="153"/>
      <c r="K397" s="29"/>
      <c r="L397" s="22"/>
      <c r="M397" s="22"/>
      <c r="N397" s="22"/>
    </row>
    <row r="398" spans="2:14">
      <c r="B398" s="22"/>
      <c r="C398" s="22"/>
      <c r="G398" s="22"/>
      <c r="H398" s="25"/>
      <c r="I398" s="29"/>
      <c r="J398" s="153"/>
      <c r="K398" s="29"/>
      <c r="L398" s="22"/>
      <c r="M398" s="22"/>
      <c r="N398" s="22"/>
    </row>
    <row r="399" spans="2:14">
      <c r="B399" s="22"/>
      <c r="C399" s="22"/>
      <c r="G399" s="22"/>
      <c r="H399" s="25"/>
      <c r="I399" s="29"/>
      <c r="J399" s="153"/>
      <c r="K399" s="29"/>
      <c r="L399" s="22"/>
      <c r="M399" s="22"/>
      <c r="N399" s="22"/>
    </row>
    <row r="400" spans="2:14">
      <c r="B400" s="22"/>
      <c r="C400" s="22"/>
      <c r="G400" s="22"/>
      <c r="H400" s="25"/>
      <c r="I400" s="29"/>
      <c r="J400" s="153"/>
      <c r="K400" s="29"/>
      <c r="L400" s="22"/>
      <c r="M400" s="22"/>
      <c r="N400" s="22"/>
    </row>
    <row r="401" spans="2:14">
      <c r="B401" s="22"/>
      <c r="C401" s="22"/>
      <c r="G401" s="22"/>
      <c r="H401" s="25"/>
      <c r="I401" s="29"/>
      <c r="J401" s="153"/>
      <c r="K401" s="29"/>
      <c r="L401" s="22"/>
      <c r="M401" s="22"/>
      <c r="N401" s="22"/>
    </row>
    <row r="402" spans="2:14">
      <c r="B402" s="22"/>
      <c r="C402" s="22"/>
      <c r="G402" s="22"/>
      <c r="H402" s="25"/>
      <c r="I402" s="29"/>
      <c r="J402" s="153"/>
      <c r="K402" s="29"/>
      <c r="L402" s="22"/>
      <c r="M402" s="22"/>
      <c r="N402" s="22"/>
    </row>
    <row r="403" spans="2:14">
      <c r="B403" s="22"/>
      <c r="C403" s="22"/>
      <c r="G403" s="22"/>
      <c r="H403" s="25"/>
      <c r="I403" s="29"/>
      <c r="J403" s="153"/>
      <c r="K403" s="29"/>
      <c r="L403" s="22"/>
      <c r="M403" s="22"/>
      <c r="N403" s="22"/>
    </row>
    <row r="404" spans="2:14">
      <c r="B404" s="22"/>
      <c r="C404" s="22"/>
      <c r="G404" s="22"/>
      <c r="H404" s="25"/>
      <c r="I404" s="29"/>
      <c r="J404" s="153"/>
      <c r="K404" s="29"/>
      <c r="L404" s="22"/>
      <c r="M404" s="22"/>
      <c r="N404" s="22"/>
    </row>
    <row r="405" spans="2:14">
      <c r="B405" s="22"/>
      <c r="C405" s="22"/>
      <c r="G405" s="22"/>
      <c r="H405" s="25"/>
      <c r="I405" s="29"/>
      <c r="J405" s="153"/>
      <c r="K405" s="29"/>
      <c r="L405" s="22"/>
      <c r="M405" s="22"/>
      <c r="N405" s="22"/>
    </row>
    <row r="406" spans="2:14">
      <c r="B406" s="22"/>
      <c r="C406" s="22"/>
      <c r="G406" s="22"/>
      <c r="H406" s="25"/>
      <c r="I406" s="29"/>
      <c r="J406" s="153"/>
      <c r="K406" s="29"/>
      <c r="L406" s="22"/>
      <c r="M406" s="22"/>
      <c r="N406" s="22"/>
    </row>
    <row r="407" spans="2:14">
      <c r="B407" s="22"/>
      <c r="C407" s="22"/>
      <c r="G407" s="22"/>
      <c r="H407" s="25"/>
      <c r="I407" s="29"/>
      <c r="J407" s="153"/>
      <c r="K407" s="29"/>
      <c r="L407" s="22"/>
      <c r="M407" s="22"/>
      <c r="N407" s="22"/>
    </row>
    <row r="408" spans="2:14">
      <c r="B408" s="22"/>
      <c r="C408" s="22"/>
      <c r="G408" s="22"/>
      <c r="H408" s="25"/>
      <c r="I408" s="29"/>
      <c r="J408" s="153"/>
      <c r="K408" s="29"/>
      <c r="L408" s="22"/>
      <c r="M408" s="22"/>
      <c r="N408" s="22"/>
    </row>
    <row r="409" spans="2:14">
      <c r="B409" s="22"/>
      <c r="C409" s="22"/>
      <c r="G409" s="22"/>
      <c r="H409" s="25"/>
      <c r="I409" s="29"/>
      <c r="J409" s="153"/>
      <c r="K409" s="29"/>
      <c r="L409" s="22"/>
      <c r="M409" s="22"/>
      <c r="N409" s="22"/>
    </row>
    <row r="410" spans="2:14">
      <c r="B410" s="22"/>
      <c r="C410" s="22"/>
      <c r="G410" s="22"/>
      <c r="H410" s="25"/>
      <c r="I410" s="29"/>
      <c r="J410" s="153"/>
      <c r="K410" s="29"/>
      <c r="L410" s="22"/>
      <c r="M410" s="22"/>
      <c r="N410" s="22"/>
    </row>
    <row r="411" spans="2:14">
      <c r="B411" s="22"/>
      <c r="C411" s="22"/>
      <c r="G411" s="22"/>
      <c r="H411" s="25"/>
      <c r="I411" s="29"/>
      <c r="J411" s="153"/>
      <c r="K411" s="29"/>
      <c r="L411" s="22"/>
      <c r="M411" s="22"/>
      <c r="N411" s="22"/>
    </row>
    <row r="412" spans="2:14">
      <c r="B412" s="22"/>
      <c r="C412" s="22"/>
      <c r="G412" s="22"/>
      <c r="H412" s="25"/>
      <c r="I412" s="29"/>
      <c r="J412" s="153"/>
      <c r="K412" s="29"/>
      <c r="L412" s="22"/>
      <c r="M412" s="22"/>
      <c r="N412" s="22"/>
    </row>
    <row r="413" spans="2:14">
      <c r="B413" s="22"/>
      <c r="C413" s="22"/>
      <c r="G413" s="22"/>
      <c r="H413" s="25"/>
      <c r="I413" s="29"/>
      <c r="J413" s="153"/>
      <c r="K413" s="29"/>
      <c r="L413" s="22"/>
      <c r="M413" s="22"/>
      <c r="N413" s="22"/>
    </row>
    <row r="414" spans="2:14">
      <c r="B414" s="22"/>
      <c r="C414" s="22"/>
      <c r="G414" s="22"/>
      <c r="H414" s="25"/>
      <c r="I414" s="29"/>
      <c r="J414" s="153"/>
      <c r="K414" s="29"/>
      <c r="L414" s="22"/>
      <c r="M414" s="22"/>
      <c r="N414" s="22"/>
    </row>
    <row r="415" spans="2:14">
      <c r="B415" s="22"/>
      <c r="C415" s="22"/>
      <c r="G415" s="22"/>
      <c r="H415" s="25"/>
      <c r="I415" s="29"/>
      <c r="J415" s="153"/>
      <c r="K415" s="29"/>
      <c r="L415" s="22"/>
      <c r="M415" s="22"/>
      <c r="N415" s="22"/>
    </row>
    <row r="416" spans="2:14">
      <c r="B416" s="22"/>
      <c r="C416" s="22"/>
      <c r="G416" s="22"/>
      <c r="H416" s="25"/>
      <c r="I416" s="29"/>
      <c r="J416" s="153"/>
      <c r="K416" s="29"/>
      <c r="L416" s="22"/>
      <c r="M416" s="22"/>
      <c r="N416" s="22"/>
    </row>
    <row r="417" spans="2:14">
      <c r="B417" s="22"/>
      <c r="C417" s="22"/>
      <c r="G417" s="22"/>
      <c r="H417" s="25"/>
      <c r="I417" s="29"/>
      <c r="J417" s="153"/>
      <c r="K417" s="29"/>
      <c r="L417" s="22"/>
      <c r="M417" s="22"/>
      <c r="N417" s="22"/>
    </row>
    <row r="418" spans="2:14">
      <c r="B418" s="22"/>
      <c r="C418" s="22"/>
      <c r="G418" s="22"/>
      <c r="H418" s="25"/>
      <c r="I418" s="29"/>
      <c r="J418" s="153"/>
      <c r="K418" s="29"/>
      <c r="L418" s="22"/>
      <c r="M418" s="22"/>
      <c r="N418" s="22"/>
    </row>
    <row r="419" spans="2:14">
      <c r="B419" s="22"/>
      <c r="C419" s="22"/>
      <c r="G419" s="22"/>
      <c r="H419" s="25"/>
      <c r="I419" s="29"/>
      <c r="J419" s="153"/>
      <c r="K419" s="29"/>
      <c r="L419" s="22"/>
      <c r="M419" s="22"/>
      <c r="N419" s="22"/>
    </row>
    <row r="420" spans="2:14">
      <c r="B420" s="22"/>
      <c r="C420" s="22"/>
      <c r="G420" s="22"/>
      <c r="H420" s="25"/>
      <c r="I420" s="29"/>
      <c r="J420" s="153"/>
      <c r="K420" s="29"/>
      <c r="L420" s="22"/>
      <c r="M420" s="22"/>
      <c r="N420" s="22"/>
    </row>
    <row r="421" spans="2:14">
      <c r="B421" s="22"/>
      <c r="C421" s="22"/>
      <c r="G421" s="22"/>
      <c r="H421" s="25"/>
      <c r="I421" s="29"/>
      <c r="J421" s="153"/>
      <c r="K421" s="29"/>
      <c r="L421" s="22"/>
      <c r="M421" s="22"/>
      <c r="N421" s="22"/>
    </row>
    <row r="422" spans="2:14">
      <c r="B422" s="22"/>
      <c r="C422" s="22"/>
      <c r="G422" s="22"/>
      <c r="H422" s="25"/>
      <c r="I422" s="29"/>
      <c r="J422" s="153"/>
      <c r="K422" s="29"/>
      <c r="L422" s="22"/>
      <c r="M422" s="22"/>
      <c r="N422" s="22"/>
    </row>
    <row r="423" spans="2:14">
      <c r="B423" s="22"/>
      <c r="C423" s="22"/>
      <c r="G423" s="22"/>
      <c r="H423" s="25"/>
      <c r="I423" s="29"/>
      <c r="J423" s="153"/>
      <c r="K423" s="29"/>
      <c r="L423" s="22"/>
      <c r="M423" s="22"/>
      <c r="N423" s="22"/>
    </row>
    <row r="424" spans="2:14">
      <c r="B424" s="22"/>
      <c r="C424" s="22"/>
      <c r="G424" s="22"/>
      <c r="H424" s="25"/>
      <c r="I424" s="29"/>
      <c r="J424" s="153"/>
      <c r="K424" s="29"/>
      <c r="L424" s="22"/>
      <c r="M424" s="22"/>
      <c r="N424" s="22"/>
    </row>
    <row r="425" spans="2:14">
      <c r="B425" s="22"/>
      <c r="C425" s="22"/>
      <c r="G425" s="22"/>
      <c r="H425" s="25"/>
      <c r="I425" s="29"/>
      <c r="J425" s="153"/>
      <c r="K425" s="29"/>
      <c r="L425" s="22"/>
      <c r="M425" s="22"/>
      <c r="N425" s="22"/>
    </row>
    <row r="426" spans="2:14">
      <c r="B426" s="22"/>
      <c r="C426" s="22"/>
      <c r="G426" s="22"/>
      <c r="H426" s="25"/>
      <c r="I426" s="29"/>
      <c r="J426" s="153"/>
      <c r="K426" s="29"/>
      <c r="L426" s="22"/>
      <c r="M426" s="22"/>
      <c r="N426" s="22"/>
    </row>
    <row r="427" spans="2:14">
      <c r="B427" s="22"/>
      <c r="C427" s="22"/>
      <c r="G427" s="22"/>
      <c r="H427" s="25"/>
      <c r="I427" s="29"/>
      <c r="J427" s="153"/>
      <c r="K427" s="29"/>
      <c r="L427" s="22"/>
      <c r="M427" s="22"/>
      <c r="N427" s="22"/>
    </row>
    <row r="428" spans="2:14">
      <c r="B428" s="22"/>
      <c r="C428" s="22"/>
      <c r="G428" s="22"/>
      <c r="H428" s="25"/>
      <c r="I428" s="29"/>
      <c r="J428" s="153"/>
      <c r="K428" s="29"/>
      <c r="L428" s="22"/>
      <c r="M428" s="22"/>
      <c r="N428" s="22"/>
    </row>
    <row r="429" spans="2:14">
      <c r="B429" s="22"/>
      <c r="C429" s="22"/>
      <c r="G429" s="22"/>
      <c r="H429" s="25"/>
      <c r="I429" s="29"/>
      <c r="J429" s="153"/>
      <c r="K429" s="29"/>
      <c r="L429" s="22"/>
      <c r="M429" s="22"/>
      <c r="N429" s="22"/>
    </row>
    <row r="430" spans="2:14">
      <c r="B430" s="22"/>
      <c r="C430" s="22"/>
      <c r="G430" s="22"/>
      <c r="H430" s="25"/>
      <c r="I430" s="29"/>
      <c r="J430" s="153"/>
      <c r="K430" s="29"/>
      <c r="L430" s="22"/>
      <c r="M430" s="22"/>
      <c r="N430" s="22"/>
    </row>
    <row r="431" spans="2:14">
      <c r="B431" s="22"/>
      <c r="C431" s="22"/>
      <c r="G431" s="22"/>
      <c r="H431" s="25"/>
      <c r="I431" s="29"/>
      <c r="J431" s="153"/>
      <c r="K431" s="29"/>
      <c r="L431" s="22"/>
      <c r="M431" s="22"/>
      <c r="N431" s="22"/>
    </row>
    <row r="432" spans="2:14">
      <c r="B432" s="22"/>
      <c r="C432" s="22"/>
      <c r="G432" s="22"/>
      <c r="H432" s="25"/>
      <c r="I432" s="29"/>
      <c r="J432" s="153"/>
      <c r="K432" s="29"/>
      <c r="L432" s="22"/>
      <c r="M432" s="22"/>
      <c r="N432" s="22"/>
    </row>
    <row r="433" spans="2:14">
      <c r="B433" s="22"/>
      <c r="C433" s="22"/>
      <c r="G433" s="22"/>
      <c r="H433" s="25"/>
      <c r="I433" s="29"/>
      <c r="J433" s="153"/>
      <c r="K433" s="29"/>
      <c r="L433" s="22"/>
      <c r="M433" s="22"/>
      <c r="N433" s="22"/>
    </row>
    <row r="434" spans="2:14">
      <c r="B434" s="22"/>
      <c r="C434" s="22"/>
      <c r="G434" s="22"/>
      <c r="H434" s="25"/>
      <c r="I434" s="29"/>
      <c r="J434" s="153"/>
      <c r="K434" s="29"/>
      <c r="L434" s="22"/>
      <c r="M434" s="22"/>
      <c r="N434" s="22"/>
    </row>
    <row r="435" spans="2:14">
      <c r="B435" s="22"/>
      <c r="C435" s="22"/>
      <c r="G435" s="22"/>
      <c r="H435" s="25"/>
      <c r="I435" s="29"/>
      <c r="J435" s="153"/>
      <c r="K435" s="29"/>
      <c r="L435" s="22"/>
      <c r="M435" s="22"/>
      <c r="N435" s="22"/>
    </row>
    <row r="436" spans="2:14">
      <c r="B436" s="22"/>
      <c r="C436" s="22"/>
      <c r="G436" s="22"/>
      <c r="H436" s="25"/>
      <c r="I436" s="29"/>
      <c r="J436" s="153"/>
      <c r="K436" s="29"/>
      <c r="L436" s="22"/>
      <c r="M436" s="22"/>
      <c r="N436" s="22"/>
    </row>
    <row r="437" spans="2:14">
      <c r="B437" s="22"/>
      <c r="C437" s="22"/>
      <c r="G437" s="22"/>
      <c r="H437" s="25"/>
      <c r="I437" s="29"/>
      <c r="J437" s="153"/>
      <c r="K437" s="29"/>
      <c r="L437" s="22"/>
      <c r="M437" s="22"/>
      <c r="N437" s="22"/>
    </row>
    <row r="438" spans="2:14">
      <c r="B438" s="22"/>
      <c r="C438" s="22"/>
      <c r="G438" s="22"/>
      <c r="H438" s="25"/>
      <c r="I438" s="29"/>
      <c r="J438" s="153"/>
      <c r="K438" s="29"/>
      <c r="L438" s="22"/>
      <c r="M438" s="22"/>
      <c r="N438" s="22"/>
    </row>
    <row r="439" spans="2:14">
      <c r="B439" s="22"/>
      <c r="C439" s="22"/>
      <c r="G439" s="22"/>
      <c r="H439" s="25"/>
      <c r="I439" s="29"/>
      <c r="J439" s="153"/>
      <c r="K439" s="29"/>
      <c r="L439" s="22"/>
      <c r="M439" s="22"/>
      <c r="N439" s="22"/>
    </row>
    <row r="440" spans="2:14">
      <c r="B440" s="22"/>
      <c r="C440" s="22"/>
      <c r="G440" s="22"/>
      <c r="H440" s="25"/>
      <c r="I440" s="29"/>
      <c r="J440" s="153"/>
      <c r="K440" s="29"/>
      <c r="L440" s="22"/>
      <c r="M440" s="22"/>
      <c r="N440" s="22"/>
    </row>
    <row r="441" spans="2:14">
      <c r="B441" s="22"/>
      <c r="C441" s="22"/>
      <c r="G441" s="22"/>
      <c r="H441" s="25"/>
      <c r="I441" s="29"/>
      <c r="J441" s="153"/>
      <c r="K441" s="29"/>
      <c r="L441" s="22"/>
      <c r="M441" s="22"/>
      <c r="N441" s="22"/>
    </row>
    <row r="442" spans="2:14">
      <c r="B442" s="22"/>
      <c r="C442" s="22"/>
      <c r="G442" s="22"/>
      <c r="H442" s="25"/>
      <c r="I442" s="29"/>
      <c r="J442" s="153"/>
      <c r="K442" s="29"/>
      <c r="L442" s="22"/>
      <c r="M442" s="22"/>
      <c r="N442" s="22"/>
    </row>
    <row r="443" spans="2:14">
      <c r="B443" s="22"/>
      <c r="C443" s="22"/>
      <c r="G443" s="22"/>
      <c r="H443" s="25"/>
      <c r="I443" s="29"/>
      <c r="J443" s="153"/>
      <c r="K443" s="29"/>
      <c r="L443" s="22"/>
      <c r="M443" s="22"/>
      <c r="N443" s="22"/>
    </row>
    <row r="444" spans="2:14">
      <c r="B444" s="22"/>
      <c r="C444" s="22"/>
      <c r="G444" s="22"/>
      <c r="H444" s="25"/>
      <c r="I444" s="29"/>
      <c r="J444" s="153"/>
      <c r="K444" s="29"/>
      <c r="L444" s="22"/>
      <c r="M444" s="22"/>
      <c r="N444" s="22"/>
    </row>
    <row r="445" spans="2:14">
      <c r="B445" s="22"/>
      <c r="C445" s="22"/>
      <c r="G445" s="22"/>
      <c r="H445" s="25"/>
      <c r="I445" s="29"/>
      <c r="J445" s="153"/>
      <c r="K445" s="29"/>
      <c r="L445" s="22"/>
      <c r="M445" s="22"/>
      <c r="N445" s="22"/>
    </row>
    <row r="446" spans="2:14">
      <c r="B446" s="22"/>
      <c r="C446" s="22"/>
      <c r="G446" s="22"/>
      <c r="H446" s="25"/>
      <c r="I446" s="29"/>
      <c r="J446" s="153"/>
      <c r="K446" s="29"/>
      <c r="L446" s="22"/>
      <c r="M446" s="22"/>
      <c r="N446" s="22"/>
    </row>
    <row r="447" spans="2:14">
      <c r="B447" s="22"/>
      <c r="C447" s="22"/>
      <c r="G447" s="22"/>
      <c r="H447" s="25"/>
      <c r="I447" s="29"/>
      <c r="J447" s="153"/>
      <c r="K447" s="29"/>
      <c r="L447" s="22"/>
      <c r="M447" s="22"/>
      <c r="N447" s="22"/>
    </row>
    <row r="448" spans="2:14">
      <c r="B448" s="22"/>
      <c r="C448" s="22"/>
      <c r="G448" s="22"/>
      <c r="H448" s="25"/>
      <c r="I448" s="29"/>
      <c r="J448" s="153"/>
      <c r="K448" s="29"/>
      <c r="L448" s="22"/>
      <c r="M448" s="22"/>
      <c r="N448" s="22"/>
    </row>
    <row r="449" spans="2:14">
      <c r="B449" s="22"/>
      <c r="C449" s="22"/>
      <c r="G449" s="22"/>
      <c r="H449" s="25"/>
      <c r="I449" s="29"/>
      <c r="J449" s="153"/>
      <c r="K449" s="29"/>
      <c r="L449" s="22"/>
      <c r="M449" s="22"/>
      <c r="N449" s="22"/>
    </row>
    <row r="450" spans="2:14">
      <c r="B450" s="22"/>
      <c r="C450" s="22"/>
      <c r="G450" s="22"/>
      <c r="H450" s="25"/>
      <c r="I450" s="29"/>
      <c r="J450" s="153"/>
      <c r="K450" s="29"/>
      <c r="L450" s="22"/>
      <c r="M450" s="22"/>
      <c r="N450" s="22"/>
    </row>
    <row r="451" spans="2:14">
      <c r="B451" s="22"/>
      <c r="C451" s="22"/>
      <c r="G451" s="22"/>
      <c r="H451" s="25"/>
      <c r="I451" s="29"/>
      <c r="J451" s="153"/>
      <c r="K451" s="29"/>
      <c r="L451" s="22"/>
      <c r="M451" s="22"/>
      <c r="N451" s="22"/>
    </row>
    <row r="452" spans="2:14">
      <c r="B452" s="22"/>
      <c r="C452" s="22"/>
      <c r="G452" s="22"/>
      <c r="H452" s="25"/>
      <c r="I452" s="29"/>
      <c r="J452" s="153"/>
      <c r="K452" s="29"/>
      <c r="L452" s="22"/>
      <c r="M452" s="22"/>
      <c r="N452" s="22"/>
    </row>
    <row r="453" spans="2:14">
      <c r="B453" s="22"/>
      <c r="C453" s="22"/>
      <c r="G453" s="22"/>
      <c r="H453" s="25"/>
      <c r="I453" s="29"/>
      <c r="J453" s="153"/>
      <c r="K453" s="29"/>
      <c r="L453" s="22"/>
      <c r="M453" s="22"/>
      <c r="N453" s="22"/>
    </row>
    <row r="454" spans="2:14">
      <c r="B454" s="22"/>
      <c r="C454" s="22"/>
      <c r="G454" s="22"/>
      <c r="H454" s="25"/>
      <c r="I454" s="29"/>
      <c r="J454" s="153"/>
      <c r="K454" s="29"/>
      <c r="L454" s="22"/>
      <c r="M454" s="22"/>
      <c r="N454" s="22"/>
    </row>
    <row r="455" spans="2:14">
      <c r="B455" s="22"/>
      <c r="C455" s="22"/>
      <c r="G455" s="22"/>
      <c r="H455" s="25"/>
      <c r="I455" s="29"/>
      <c r="J455" s="153"/>
      <c r="K455" s="29"/>
      <c r="L455" s="22"/>
      <c r="M455" s="22"/>
      <c r="N455" s="22"/>
    </row>
    <row r="456" spans="2:14">
      <c r="B456" s="22"/>
      <c r="C456" s="22"/>
      <c r="G456" s="22"/>
      <c r="H456" s="25"/>
      <c r="I456" s="29"/>
      <c r="J456" s="153"/>
      <c r="K456" s="29"/>
      <c r="L456" s="22"/>
      <c r="M456" s="22"/>
      <c r="N456" s="22"/>
    </row>
    <row r="457" spans="2:14">
      <c r="B457" s="22"/>
      <c r="C457" s="22"/>
      <c r="G457" s="22"/>
      <c r="H457" s="25"/>
      <c r="I457" s="29"/>
      <c r="J457" s="153"/>
      <c r="K457" s="29"/>
      <c r="L457" s="22"/>
      <c r="M457" s="22"/>
      <c r="N457" s="22"/>
    </row>
    <row r="458" spans="2:14">
      <c r="B458" s="22"/>
      <c r="C458" s="22"/>
      <c r="G458" s="22"/>
      <c r="H458" s="25"/>
      <c r="I458" s="29"/>
      <c r="J458" s="153"/>
      <c r="K458" s="29"/>
      <c r="L458" s="22"/>
      <c r="M458" s="22"/>
      <c r="N458" s="22"/>
    </row>
    <row r="459" spans="2:14">
      <c r="B459" s="22"/>
      <c r="C459" s="22"/>
      <c r="G459" s="22"/>
      <c r="H459" s="25"/>
      <c r="I459" s="29"/>
      <c r="J459" s="153"/>
      <c r="K459" s="29"/>
      <c r="L459" s="22"/>
      <c r="M459" s="22"/>
      <c r="N459" s="22"/>
    </row>
    <row r="460" spans="2:14">
      <c r="B460" s="22"/>
      <c r="C460" s="22"/>
      <c r="G460" s="22"/>
      <c r="H460" s="25"/>
      <c r="I460" s="29"/>
      <c r="J460" s="153"/>
      <c r="K460" s="29"/>
      <c r="L460" s="22"/>
      <c r="M460" s="22"/>
      <c r="N460" s="22"/>
    </row>
    <row r="461" spans="2:14">
      <c r="B461" s="22"/>
      <c r="C461" s="22"/>
      <c r="G461" s="22"/>
      <c r="H461" s="25"/>
      <c r="I461" s="29"/>
      <c r="J461" s="153"/>
      <c r="K461" s="29"/>
      <c r="L461" s="22"/>
      <c r="M461" s="22"/>
      <c r="N461" s="22"/>
    </row>
    <row r="462" spans="2:14">
      <c r="B462" s="22"/>
      <c r="C462" s="22"/>
      <c r="G462" s="22"/>
      <c r="H462" s="25"/>
      <c r="I462" s="29"/>
      <c r="J462" s="153"/>
      <c r="K462" s="29"/>
      <c r="L462" s="22"/>
      <c r="M462" s="22"/>
      <c r="N462" s="22"/>
    </row>
    <row r="463" spans="2:14">
      <c r="B463" s="22"/>
      <c r="C463" s="22"/>
      <c r="G463" s="22"/>
      <c r="H463" s="25"/>
      <c r="I463" s="29"/>
      <c r="J463" s="153"/>
      <c r="K463" s="29"/>
      <c r="L463" s="22"/>
      <c r="M463" s="22"/>
      <c r="N463" s="22"/>
    </row>
    <row r="464" spans="2:14">
      <c r="B464" s="22"/>
      <c r="C464" s="22"/>
      <c r="G464" s="22"/>
      <c r="H464" s="25"/>
      <c r="I464" s="29"/>
      <c r="J464" s="153"/>
      <c r="K464" s="29"/>
      <c r="L464" s="22"/>
      <c r="M464" s="22"/>
      <c r="N464" s="22"/>
    </row>
    <row r="465" spans="2:14">
      <c r="B465" s="22"/>
      <c r="C465" s="22"/>
      <c r="G465" s="22"/>
      <c r="H465" s="25"/>
      <c r="I465" s="29"/>
      <c r="J465" s="153"/>
      <c r="K465" s="29"/>
      <c r="L465" s="22"/>
      <c r="M465" s="22"/>
      <c r="N465" s="22"/>
    </row>
    <row r="466" spans="2:14">
      <c r="B466" s="22"/>
      <c r="C466" s="22"/>
      <c r="G466" s="22"/>
      <c r="H466" s="25"/>
      <c r="I466" s="29"/>
      <c r="J466" s="153"/>
      <c r="K466" s="29"/>
      <c r="L466" s="22"/>
      <c r="M466" s="22"/>
      <c r="N466" s="22"/>
    </row>
    <row r="467" spans="2:14">
      <c r="B467" s="22"/>
      <c r="C467" s="22"/>
      <c r="G467" s="22"/>
      <c r="H467" s="25"/>
      <c r="I467" s="29"/>
      <c r="J467" s="153"/>
      <c r="K467" s="29"/>
      <c r="L467" s="22"/>
      <c r="M467" s="22"/>
      <c r="N467" s="22"/>
    </row>
    <row r="468" spans="2:14">
      <c r="B468" s="22"/>
      <c r="C468" s="22"/>
      <c r="G468" s="22"/>
      <c r="H468" s="25"/>
      <c r="I468" s="29"/>
      <c r="J468" s="153"/>
      <c r="K468" s="29"/>
      <c r="L468" s="22"/>
      <c r="M468" s="22"/>
      <c r="N468" s="22"/>
    </row>
    <row r="469" spans="2:14">
      <c r="B469" s="22"/>
      <c r="C469" s="22"/>
      <c r="G469" s="22"/>
      <c r="H469" s="25"/>
      <c r="I469" s="29"/>
      <c r="J469" s="153"/>
      <c r="K469" s="29"/>
      <c r="L469" s="22"/>
      <c r="M469" s="22"/>
      <c r="N469" s="22"/>
    </row>
    <row r="470" spans="2:14">
      <c r="B470" s="22"/>
      <c r="C470" s="22"/>
      <c r="G470" s="22"/>
      <c r="H470" s="25"/>
      <c r="I470" s="29"/>
      <c r="J470" s="153"/>
      <c r="K470" s="29"/>
      <c r="L470" s="22"/>
      <c r="M470" s="22"/>
      <c r="N470" s="22"/>
    </row>
    <row r="471" spans="2:14">
      <c r="B471" s="22"/>
      <c r="C471" s="22"/>
      <c r="G471" s="22"/>
      <c r="H471" s="25"/>
      <c r="I471" s="29"/>
      <c r="J471" s="153"/>
      <c r="K471" s="29"/>
      <c r="L471" s="22"/>
      <c r="M471" s="22"/>
      <c r="N471" s="22"/>
    </row>
    <row r="472" spans="2:14">
      <c r="B472" s="22"/>
      <c r="C472" s="22"/>
      <c r="G472" s="22"/>
      <c r="H472" s="25"/>
      <c r="I472" s="29"/>
      <c r="J472" s="153"/>
      <c r="K472" s="29"/>
      <c r="L472" s="22"/>
      <c r="M472" s="22"/>
      <c r="N472" s="22"/>
    </row>
    <row r="473" spans="2:14">
      <c r="B473" s="22"/>
      <c r="C473" s="22"/>
      <c r="G473" s="22"/>
      <c r="H473" s="25"/>
      <c r="I473" s="29"/>
      <c r="J473" s="153"/>
      <c r="K473" s="29"/>
      <c r="L473" s="22"/>
      <c r="M473" s="22"/>
      <c r="N473" s="22"/>
    </row>
    <row r="474" spans="2:14">
      <c r="B474" s="22"/>
      <c r="C474" s="22"/>
      <c r="G474" s="22"/>
      <c r="H474" s="25"/>
      <c r="I474" s="29"/>
      <c r="J474" s="153"/>
      <c r="K474" s="29"/>
      <c r="L474" s="22"/>
      <c r="M474" s="22"/>
      <c r="N474" s="22"/>
    </row>
    <row r="475" spans="2:14">
      <c r="B475" s="22"/>
      <c r="C475" s="22"/>
      <c r="G475" s="22"/>
      <c r="H475" s="25"/>
      <c r="I475" s="29"/>
      <c r="J475" s="153"/>
      <c r="K475" s="29"/>
      <c r="L475" s="22"/>
      <c r="M475" s="22"/>
      <c r="N475" s="22"/>
    </row>
    <row r="476" spans="2:14">
      <c r="B476" s="22"/>
      <c r="C476" s="22"/>
      <c r="G476" s="22"/>
      <c r="H476" s="25"/>
      <c r="I476" s="29"/>
      <c r="J476" s="153"/>
      <c r="K476" s="29"/>
      <c r="L476" s="22"/>
      <c r="M476" s="22"/>
      <c r="N476" s="22"/>
    </row>
    <row r="477" spans="2:14">
      <c r="B477" s="22"/>
      <c r="C477" s="22"/>
      <c r="G477" s="22"/>
      <c r="H477" s="25"/>
      <c r="I477" s="29"/>
      <c r="J477" s="153"/>
      <c r="K477" s="29"/>
      <c r="L477" s="22"/>
      <c r="M477" s="22"/>
      <c r="N477" s="22"/>
    </row>
    <row r="478" spans="2:14">
      <c r="B478" s="22"/>
      <c r="C478" s="22"/>
      <c r="G478" s="22"/>
      <c r="H478" s="25"/>
      <c r="I478" s="29"/>
      <c r="J478" s="153"/>
      <c r="K478" s="29"/>
      <c r="L478" s="22"/>
      <c r="M478" s="22"/>
      <c r="N478" s="22"/>
    </row>
    <row r="479" spans="2:14">
      <c r="B479" s="22"/>
      <c r="C479" s="22"/>
      <c r="G479" s="22"/>
      <c r="H479" s="25"/>
      <c r="I479" s="29"/>
      <c r="J479" s="153"/>
      <c r="K479" s="29"/>
      <c r="L479" s="22"/>
      <c r="M479" s="22"/>
      <c r="N479" s="22"/>
    </row>
    <row r="480" spans="2:14">
      <c r="B480" s="22"/>
      <c r="C480" s="22"/>
      <c r="G480" s="22"/>
      <c r="H480" s="25"/>
      <c r="I480" s="29"/>
      <c r="J480" s="153"/>
      <c r="K480" s="29"/>
      <c r="L480" s="22"/>
      <c r="M480" s="22"/>
      <c r="N480" s="22"/>
    </row>
    <row r="481" spans="2:14">
      <c r="B481" s="22"/>
      <c r="C481" s="22"/>
      <c r="G481" s="22"/>
      <c r="H481" s="25"/>
      <c r="I481" s="29"/>
      <c r="J481" s="153"/>
      <c r="K481" s="29"/>
      <c r="L481" s="22"/>
      <c r="M481" s="22"/>
      <c r="N481" s="22"/>
    </row>
    <row r="482" spans="2:14">
      <c r="B482" s="22"/>
      <c r="C482" s="22"/>
      <c r="G482" s="22"/>
      <c r="H482" s="25"/>
      <c r="I482" s="29"/>
      <c r="J482" s="153"/>
      <c r="K482" s="29"/>
      <c r="L482" s="22"/>
      <c r="M482" s="22"/>
      <c r="N482" s="22"/>
    </row>
    <row r="483" spans="2:14">
      <c r="B483" s="22"/>
      <c r="C483" s="22"/>
      <c r="G483" s="22"/>
      <c r="H483" s="25"/>
      <c r="I483" s="29"/>
      <c r="J483" s="153"/>
      <c r="K483" s="29"/>
      <c r="L483" s="22"/>
      <c r="M483" s="22"/>
      <c r="N483" s="22"/>
    </row>
    <row r="484" spans="2:14">
      <c r="B484" s="22"/>
      <c r="C484" s="22"/>
      <c r="G484" s="22"/>
      <c r="H484" s="25"/>
      <c r="I484" s="29"/>
      <c r="J484" s="153"/>
      <c r="K484" s="29"/>
      <c r="L484" s="22"/>
      <c r="M484" s="22"/>
      <c r="N484" s="22"/>
    </row>
    <row r="485" spans="2:14">
      <c r="B485" s="22"/>
      <c r="C485" s="22"/>
      <c r="G485" s="22"/>
      <c r="H485" s="25"/>
      <c r="I485" s="29"/>
      <c r="J485" s="153"/>
      <c r="K485" s="29"/>
      <c r="L485" s="22"/>
      <c r="M485" s="22"/>
      <c r="N485" s="22"/>
    </row>
    <row r="486" spans="2:14">
      <c r="B486" s="22"/>
      <c r="C486" s="22"/>
      <c r="G486" s="22"/>
      <c r="H486" s="25"/>
      <c r="I486" s="29"/>
      <c r="J486" s="153"/>
      <c r="K486" s="29"/>
      <c r="L486" s="22"/>
      <c r="M486" s="22"/>
      <c r="N486" s="22"/>
    </row>
    <row r="487" spans="2:14">
      <c r="B487" s="22"/>
      <c r="C487" s="22"/>
      <c r="G487" s="22"/>
      <c r="H487" s="25"/>
      <c r="I487" s="29"/>
      <c r="J487" s="153"/>
      <c r="K487" s="29"/>
      <c r="L487" s="22"/>
      <c r="M487" s="22"/>
      <c r="N487" s="22"/>
    </row>
    <row r="488" spans="2:14">
      <c r="B488" s="22"/>
      <c r="C488" s="22"/>
      <c r="G488" s="22"/>
      <c r="H488" s="25"/>
      <c r="I488" s="29"/>
      <c r="J488" s="153"/>
      <c r="K488" s="29"/>
      <c r="L488" s="22"/>
      <c r="M488" s="22"/>
      <c r="N488" s="22"/>
    </row>
    <row r="489" spans="2:14">
      <c r="B489" s="22"/>
      <c r="C489" s="22"/>
      <c r="G489" s="22"/>
      <c r="H489" s="25"/>
      <c r="I489" s="29"/>
      <c r="J489" s="153"/>
      <c r="K489" s="29"/>
      <c r="L489" s="22"/>
      <c r="M489" s="22"/>
      <c r="N489" s="22"/>
    </row>
    <row r="490" spans="2:14">
      <c r="B490" s="22"/>
      <c r="C490" s="22"/>
      <c r="G490" s="22"/>
      <c r="H490" s="25"/>
      <c r="I490" s="29"/>
      <c r="J490" s="153"/>
      <c r="K490" s="29"/>
      <c r="L490" s="22"/>
      <c r="M490" s="22"/>
      <c r="N490" s="22"/>
    </row>
    <row r="491" spans="2:14">
      <c r="B491" s="22"/>
      <c r="C491" s="22"/>
      <c r="G491" s="22"/>
      <c r="H491" s="25"/>
      <c r="I491" s="29"/>
      <c r="J491" s="153"/>
      <c r="K491" s="29"/>
      <c r="L491" s="22"/>
      <c r="M491" s="22"/>
      <c r="N491" s="22"/>
    </row>
    <row r="492" spans="2:14">
      <c r="B492" s="22"/>
      <c r="C492" s="22"/>
      <c r="G492" s="22"/>
      <c r="H492" s="25"/>
      <c r="I492" s="29"/>
      <c r="J492" s="153"/>
      <c r="K492" s="29"/>
      <c r="L492" s="22"/>
      <c r="M492" s="22"/>
      <c r="N492" s="22"/>
    </row>
    <row r="493" spans="2:14">
      <c r="B493" s="22"/>
      <c r="C493" s="22"/>
      <c r="G493" s="22"/>
      <c r="H493" s="25"/>
      <c r="I493" s="29"/>
      <c r="J493" s="153"/>
      <c r="K493" s="29"/>
      <c r="L493" s="22"/>
      <c r="M493" s="22"/>
      <c r="N493" s="22"/>
    </row>
    <row r="494" spans="2:14">
      <c r="B494" s="22"/>
      <c r="C494" s="22"/>
      <c r="G494" s="22"/>
      <c r="H494" s="25"/>
      <c r="I494" s="29"/>
      <c r="J494" s="153"/>
      <c r="K494" s="29"/>
      <c r="L494" s="22"/>
      <c r="M494" s="22"/>
      <c r="N494" s="22"/>
    </row>
    <row r="495" spans="2:14">
      <c r="B495" s="22"/>
      <c r="C495" s="22"/>
      <c r="G495" s="22"/>
      <c r="H495" s="25"/>
      <c r="I495" s="29"/>
      <c r="J495" s="153"/>
      <c r="K495" s="29"/>
      <c r="L495" s="22"/>
      <c r="M495" s="22"/>
      <c r="N495" s="22"/>
    </row>
    <row r="496" spans="2:14">
      <c r="B496" s="22"/>
      <c r="C496" s="22"/>
      <c r="G496" s="22"/>
      <c r="H496" s="25"/>
      <c r="I496" s="29"/>
      <c r="J496" s="153"/>
      <c r="K496" s="29"/>
      <c r="L496" s="22"/>
      <c r="M496" s="22"/>
      <c r="N496" s="22"/>
    </row>
    <row r="497" spans="2:14">
      <c r="B497" s="22"/>
      <c r="C497" s="22"/>
      <c r="G497" s="22"/>
      <c r="H497" s="25"/>
      <c r="I497" s="29"/>
      <c r="J497" s="153"/>
      <c r="K497" s="29"/>
      <c r="L497" s="22"/>
      <c r="M497" s="22"/>
      <c r="N497" s="22"/>
    </row>
    <row r="498" spans="2:14">
      <c r="B498" s="22"/>
      <c r="C498" s="22"/>
      <c r="G498" s="22"/>
      <c r="H498" s="25"/>
      <c r="I498" s="29"/>
      <c r="J498" s="153"/>
      <c r="K498" s="29"/>
      <c r="L498" s="22"/>
      <c r="M498" s="22"/>
      <c r="N498" s="22"/>
    </row>
    <row r="499" spans="2:14">
      <c r="B499" s="22"/>
      <c r="C499" s="22"/>
      <c r="G499" s="22"/>
      <c r="H499" s="25"/>
      <c r="I499" s="29"/>
      <c r="J499" s="153"/>
      <c r="K499" s="29"/>
      <c r="L499" s="22"/>
      <c r="M499" s="22"/>
      <c r="N499" s="22"/>
    </row>
    <row r="500" spans="2:14">
      <c r="B500" s="22"/>
      <c r="C500" s="22"/>
      <c r="G500" s="22"/>
      <c r="H500" s="25"/>
      <c r="I500" s="29"/>
      <c r="J500" s="153"/>
      <c r="K500" s="29"/>
      <c r="L500" s="22"/>
      <c r="M500" s="22"/>
      <c r="N500" s="22"/>
    </row>
    <row r="501" spans="2:14">
      <c r="B501" s="22"/>
      <c r="C501" s="22"/>
      <c r="G501" s="22"/>
      <c r="H501" s="25"/>
      <c r="I501" s="29"/>
      <c r="J501" s="153"/>
      <c r="K501" s="29"/>
      <c r="L501" s="22"/>
      <c r="M501" s="22"/>
      <c r="N501" s="22"/>
    </row>
    <row r="502" spans="2:14">
      <c r="B502" s="22"/>
      <c r="C502" s="22"/>
      <c r="G502" s="22"/>
      <c r="H502" s="25"/>
      <c r="I502" s="29"/>
      <c r="J502" s="153"/>
      <c r="K502" s="29"/>
      <c r="L502" s="22"/>
      <c r="M502" s="22"/>
      <c r="N502" s="22"/>
    </row>
    <row r="503" spans="2:14">
      <c r="B503" s="22"/>
      <c r="C503" s="22"/>
      <c r="G503" s="22"/>
      <c r="H503" s="25"/>
      <c r="I503" s="29"/>
      <c r="J503" s="153"/>
      <c r="K503" s="29"/>
      <c r="L503" s="22"/>
      <c r="M503" s="22"/>
      <c r="N503" s="22"/>
    </row>
    <row r="504" spans="2:14">
      <c r="B504" s="22"/>
      <c r="C504" s="22"/>
      <c r="G504" s="22"/>
      <c r="H504" s="25"/>
      <c r="I504" s="29"/>
      <c r="J504" s="153"/>
      <c r="K504" s="29"/>
      <c r="L504" s="22"/>
      <c r="M504" s="22"/>
      <c r="N504" s="22"/>
    </row>
    <row r="505" spans="2:14">
      <c r="B505" s="22"/>
      <c r="C505" s="22"/>
      <c r="G505" s="22"/>
      <c r="H505" s="25"/>
      <c r="I505" s="29"/>
      <c r="J505" s="153"/>
      <c r="K505" s="29"/>
      <c r="L505" s="22"/>
      <c r="M505" s="22"/>
      <c r="N505" s="22"/>
    </row>
    <row r="506" spans="2:14">
      <c r="B506" s="22"/>
      <c r="C506" s="22"/>
      <c r="G506" s="22"/>
      <c r="H506" s="25"/>
      <c r="I506" s="29"/>
      <c r="J506" s="153"/>
      <c r="K506" s="29"/>
      <c r="L506" s="22"/>
      <c r="M506" s="22"/>
      <c r="N506" s="22"/>
    </row>
    <row r="507" spans="2:14">
      <c r="B507" s="22"/>
      <c r="C507" s="22"/>
      <c r="G507" s="22"/>
      <c r="H507" s="25"/>
      <c r="I507" s="29"/>
      <c r="J507" s="153"/>
      <c r="K507" s="29"/>
      <c r="L507" s="22"/>
      <c r="M507" s="22"/>
      <c r="N507" s="22"/>
    </row>
    <row r="508" spans="2:14">
      <c r="B508" s="22"/>
      <c r="C508" s="22"/>
      <c r="G508" s="22"/>
      <c r="H508" s="25"/>
      <c r="I508" s="29"/>
      <c r="J508" s="153"/>
      <c r="K508" s="29"/>
      <c r="L508" s="22"/>
      <c r="M508" s="22"/>
      <c r="N508" s="22"/>
    </row>
    <row r="509" spans="2:14">
      <c r="B509" s="22"/>
      <c r="C509" s="22"/>
      <c r="G509" s="22"/>
      <c r="H509" s="25"/>
      <c r="I509" s="29"/>
      <c r="J509" s="153"/>
      <c r="K509" s="29"/>
      <c r="L509" s="22"/>
      <c r="M509" s="22"/>
      <c r="N509" s="22"/>
    </row>
    <row r="510" spans="2:14">
      <c r="B510" s="22"/>
      <c r="C510" s="22"/>
      <c r="G510" s="22"/>
      <c r="H510" s="25"/>
      <c r="I510" s="29"/>
      <c r="J510" s="153"/>
      <c r="K510" s="29"/>
      <c r="L510" s="22"/>
      <c r="M510" s="22"/>
      <c r="N510" s="22"/>
    </row>
    <row r="511" spans="2:14">
      <c r="B511" s="22"/>
      <c r="C511" s="22"/>
      <c r="G511" s="22"/>
      <c r="H511" s="25"/>
      <c r="I511" s="29"/>
      <c r="J511" s="153"/>
      <c r="K511" s="29"/>
      <c r="L511" s="22"/>
      <c r="M511" s="22"/>
      <c r="N511" s="22"/>
    </row>
    <row r="512" spans="2:14">
      <c r="B512" s="22"/>
      <c r="C512" s="22"/>
      <c r="G512" s="22"/>
      <c r="H512" s="25"/>
      <c r="I512" s="29"/>
      <c r="J512" s="153"/>
      <c r="K512" s="29"/>
      <c r="L512" s="22"/>
      <c r="M512" s="22"/>
      <c r="N512" s="22"/>
    </row>
    <row r="513" spans="2:14">
      <c r="B513" s="22"/>
      <c r="C513" s="22"/>
      <c r="G513" s="22"/>
      <c r="H513" s="25"/>
      <c r="I513" s="29"/>
      <c r="J513" s="153"/>
      <c r="K513" s="29"/>
      <c r="L513" s="22"/>
      <c r="M513" s="22"/>
      <c r="N513" s="22"/>
    </row>
    <row r="514" spans="2:14">
      <c r="B514" s="22"/>
      <c r="C514" s="22"/>
      <c r="G514" s="22"/>
      <c r="H514" s="25"/>
      <c r="I514" s="29"/>
      <c r="J514" s="153"/>
      <c r="K514" s="29"/>
      <c r="L514" s="22"/>
      <c r="M514" s="22"/>
      <c r="N514" s="22"/>
    </row>
    <row r="515" spans="2:14">
      <c r="B515" s="22"/>
      <c r="C515" s="22"/>
      <c r="G515" s="22"/>
      <c r="H515" s="25"/>
      <c r="I515" s="29"/>
      <c r="J515" s="153"/>
      <c r="K515" s="29"/>
      <c r="L515" s="22"/>
      <c r="M515" s="22"/>
      <c r="N515" s="22"/>
    </row>
    <row r="516" spans="2:14">
      <c r="B516" s="22"/>
      <c r="C516" s="22"/>
      <c r="G516" s="22"/>
      <c r="H516" s="25"/>
      <c r="I516" s="29"/>
      <c r="J516" s="153"/>
      <c r="K516" s="29"/>
      <c r="L516" s="22"/>
      <c r="M516" s="22"/>
      <c r="N516" s="22"/>
    </row>
    <row r="517" spans="2:14">
      <c r="B517" s="22"/>
      <c r="C517" s="22"/>
      <c r="G517" s="22"/>
      <c r="H517" s="25"/>
      <c r="I517" s="29"/>
      <c r="J517" s="153"/>
      <c r="K517" s="29"/>
      <c r="L517" s="22"/>
      <c r="M517" s="22"/>
      <c r="N517" s="22"/>
    </row>
    <row r="518" spans="2:14">
      <c r="B518" s="22"/>
      <c r="C518" s="22"/>
      <c r="G518" s="22"/>
      <c r="H518" s="25"/>
      <c r="I518" s="29"/>
      <c r="J518" s="153"/>
      <c r="K518" s="29"/>
      <c r="L518" s="22"/>
      <c r="M518" s="22"/>
      <c r="N518" s="22"/>
    </row>
    <row r="519" spans="2:14">
      <c r="B519" s="22"/>
      <c r="C519" s="22"/>
      <c r="G519" s="22"/>
      <c r="H519" s="25"/>
      <c r="I519" s="29"/>
      <c r="J519" s="153"/>
      <c r="K519" s="29"/>
      <c r="L519" s="22"/>
      <c r="M519" s="22"/>
      <c r="N519" s="22"/>
    </row>
    <row r="520" spans="2:14">
      <c r="B520" s="22"/>
      <c r="C520" s="22"/>
      <c r="G520" s="22"/>
      <c r="H520" s="25"/>
      <c r="I520" s="29"/>
      <c r="J520" s="153"/>
      <c r="K520" s="29"/>
      <c r="L520" s="22"/>
      <c r="M520" s="22"/>
      <c r="N520" s="22"/>
    </row>
    <row r="521" spans="2:14">
      <c r="B521" s="22"/>
      <c r="C521" s="22"/>
      <c r="G521" s="22"/>
      <c r="H521" s="25"/>
      <c r="I521" s="29"/>
      <c r="J521" s="153"/>
      <c r="K521" s="29"/>
      <c r="L521" s="22"/>
      <c r="M521" s="22"/>
      <c r="N521" s="22"/>
    </row>
    <row r="522" spans="2:14">
      <c r="B522" s="22"/>
      <c r="C522" s="22"/>
      <c r="G522" s="22"/>
      <c r="H522" s="25"/>
      <c r="I522" s="29"/>
      <c r="J522" s="153"/>
      <c r="K522" s="29"/>
      <c r="L522" s="22"/>
      <c r="M522" s="22"/>
      <c r="N522" s="22"/>
    </row>
    <row r="523" spans="2:14">
      <c r="B523" s="22"/>
      <c r="C523" s="22"/>
      <c r="G523" s="22"/>
      <c r="H523" s="25"/>
      <c r="I523" s="29"/>
      <c r="J523" s="153"/>
      <c r="K523" s="29"/>
      <c r="L523" s="22"/>
      <c r="M523" s="22"/>
      <c r="N523" s="22"/>
    </row>
    <row r="524" spans="2:14">
      <c r="B524" s="22"/>
      <c r="C524" s="22"/>
      <c r="G524" s="22"/>
      <c r="H524" s="25"/>
      <c r="I524" s="29"/>
      <c r="J524" s="153"/>
      <c r="K524" s="29"/>
      <c r="L524" s="22"/>
      <c r="M524" s="22"/>
      <c r="N524" s="22"/>
    </row>
    <row r="525" spans="2:14">
      <c r="B525" s="22"/>
      <c r="C525" s="22"/>
      <c r="G525" s="22"/>
      <c r="H525" s="25"/>
      <c r="I525" s="29"/>
      <c r="J525" s="153"/>
      <c r="K525" s="29"/>
      <c r="L525" s="22"/>
      <c r="M525" s="22"/>
      <c r="N525" s="22"/>
    </row>
    <row r="526" spans="2:14">
      <c r="B526" s="22"/>
      <c r="C526" s="22"/>
      <c r="G526" s="22"/>
      <c r="H526" s="25"/>
      <c r="I526" s="29"/>
      <c r="J526" s="153"/>
      <c r="K526" s="29"/>
      <c r="L526" s="22"/>
      <c r="M526" s="22"/>
      <c r="N526" s="22"/>
    </row>
    <row r="527" spans="2:14">
      <c r="B527" s="22"/>
      <c r="C527" s="22"/>
      <c r="G527" s="22"/>
      <c r="H527" s="25"/>
      <c r="I527" s="29"/>
      <c r="J527" s="153"/>
      <c r="K527" s="29"/>
      <c r="L527" s="22"/>
      <c r="M527" s="22"/>
      <c r="N527" s="22"/>
    </row>
    <row r="528" spans="2:14">
      <c r="B528" s="22"/>
      <c r="C528" s="22"/>
      <c r="G528" s="22"/>
      <c r="H528" s="25"/>
      <c r="I528" s="29"/>
      <c r="J528" s="153"/>
      <c r="K528" s="29"/>
      <c r="L528" s="22"/>
      <c r="M528" s="22"/>
      <c r="N528" s="22"/>
    </row>
    <row r="529" spans="2:14">
      <c r="B529" s="22"/>
      <c r="C529" s="22"/>
      <c r="G529" s="22"/>
      <c r="H529" s="25"/>
      <c r="I529" s="29"/>
      <c r="J529" s="153"/>
      <c r="K529" s="29"/>
      <c r="L529" s="22"/>
      <c r="M529" s="22"/>
      <c r="N529" s="22"/>
    </row>
    <row r="530" spans="2:14">
      <c r="B530" s="22"/>
      <c r="C530" s="22"/>
      <c r="G530" s="22"/>
      <c r="H530" s="25"/>
      <c r="I530" s="29"/>
      <c r="J530" s="153"/>
      <c r="K530" s="29"/>
      <c r="L530" s="22"/>
      <c r="M530" s="22"/>
      <c r="N530" s="22"/>
    </row>
    <row r="531" spans="2:14">
      <c r="B531" s="22"/>
      <c r="C531" s="22"/>
      <c r="G531" s="22"/>
      <c r="H531" s="25"/>
      <c r="I531" s="29"/>
      <c r="J531" s="153"/>
      <c r="K531" s="29"/>
      <c r="L531" s="22"/>
      <c r="M531" s="22"/>
      <c r="N531" s="22"/>
    </row>
    <row r="532" spans="2:14">
      <c r="B532" s="22"/>
      <c r="C532" s="22"/>
      <c r="G532" s="22"/>
      <c r="H532" s="25"/>
      <c r="I532" s="29"/>
      <c r="J532" s="153"/>
      <c r="K532" s="29"/>
      <c r="L532" s="22"/>
      <c r="M532" s="22"/>
      <c r="N532" s="22"/>
    </row>
    <row r="533" spans="2:14">
      <c r="B533" s="22"/>
      <c r="C533" s="22"/>
      <c r="G533" s="22"/>
      <c r="H533" s="25"/>
      <c r="I533" s="29"/>
      <c r="J533" s="153"/>
      <c r="K533" s="29"/>
      <c r="L533" s="22"/>
      <c r="M533" s="22"/>
      <c r="N533" s="22"/>
    </row>
    <row r="534" spans="2:14">
      <c r="B534" s="22"/>
      <c r="C534" s="22"/>
      <c r="G534" s="22"/>
      <c r="H534" s="25"/>
      <c r="I534" s="29"/>
      <c r="J534" s="153"/>
      <c r="K534" s="29"/>
      <c r="L534" s="22"/>
      <c r="M534" s="22"/>
      <c r="N534" s="22"/>
    </row>
    <row r="535" spans="2:14">
      <c r="B535" s="22"/>
      <c r="C535" s="22"/>
      <c r="G535" s="22"/>
      <c r="H535" s="25"/>
      <c r="I535" s="29"/>
      <c r="J535" s="153"/>
      <c r="K535" s="29"/>
      <c r="L535" s="22"/>
      <c r="M535" s="22"/>
      <c r="N535" s="22"/>
    </row>
    <row r="536" spans="2:14">
      <c r="B536" s="22"/>
      <c r="C536" s="22"/>
      <c r="G536" s="22"/>
      <c r="H536" s="25"/>
      <c r="I536" s="29"/>
      <c r="J536" s="153"/>
      <c r="K536" s="29"/>
      <c r="L536" s="22"/>
      <c r="M536" s="22"/>
      <c r="N536" s="22"/>
    </row>
    <row r="537" spans="2:14">
      <c r="B537" s="22"/>
      <c r="C537" s="22"/>
      <c r="G537" s="22"/>
      <c r="H537" s="25"/>
      <c r="I537" s="29"/>
      <c r="J537" s="153"/>
      <c r="K537" s="29"/>
      <c r="L537" s="22"/>
      <c r="M537" s="22"/>
      <c r="N537" s="22"/>
    </row>
    <row r="538" spans="2:14">
      <c r="B538" s="22"/>
      <c r="C538" s="22"/>
      <c r="G538" s="22"/>
      <c r="H538" s="25"/>
      <c r="I538" s="29"/>
      <c r="J538" s="153"/>
      <c r="K538" s="29"/>
      <c r="L538" s="22"/>
      <c r="M538" s="22"/>
      <c r="N538" s="22"/>
    </row>
    <row r="539" spans="2:14">
      <c r="B539" s="22"/>
      <c r="C539" s="22"/>
      <c r="G539" s="22"/>
      <c r="H539" s="25"/>
      <c r="I539" s="29"/>
      <c r="J539" s="153"/>
      <c r="K539" s="29"/>
      <c r="L539" s="22"/>
      <c r="M539" s="22"/>
      <c r="N539" s="22"/>
    </row>
    <row r="540" spans="2:14">
      <c r="B540" s="22"/>
      <c r="C540" s="22"/>
      <c r="G540" s="22"/>
      <c r="H540" s="25"/>
      <c r="I540" s="29"/>
      <c r="J540" s="153"/>
      <c r="K540" s="29"/>
      <c r="L540" s="22"/>
      <c r="M540" s="22"/>
      <c r="N540" s="22"/>
    </row>
    <row r="541" spans="2:14">
      <c r="B541" s="22"/>
      <c r="C541" s="22"/>
      <c r="G541" s="22"/>
      <c r="H541" s="25"/>
      <c r="I541" s="29"/>
      <c r="J541" s="153"/>
      <c r="K541" s="29"/>
      <c r="L541" s="22"/>
      <c r="M541" s="22"/>
      <c r="N541" s="22"/>
    </row>
    <row r="542" spans="2:14">
      <c r="B542" s="22"/>
      <c r="C542" s="22"/>
      <c r="G542" s="22"/>
      <c r="H542" s="25"/>
      <c r="I542" s="29"/>
      <c r="J542" s="153"/>
      <c r="K542" s="29"/>
      <c r="L542" s="22"/>
      <c r="M542" s="22"/>
      <c r="N542" s="22"/>
    </row>
    <row r="543" spans="2:14">
      <c r="B543" s="22"/>
      <c r="C543" s="22"/>
      <c r="G543" s="22"/>
      <c r="H543" s="25"/>
      <c r="I543" s="29"/>
      <c r="J543" s="153"/>
      <c r="K543" s="29"/>
      <c r="L543" s="22"/>
      <c r="M543" s="22"/>
      <c r="N543" s="22"/>
    </row>
    <row r="544" spans="2:14">
      <c r="B544" s="22"/>
      <c r="C544" s="22"/>
      <c r="G544" s="22"/>
      <c r="H544" s="25"/>
      <c r="I544" s="29"/>
      <c r="J544" s="153"/>
      <c r="K544" s="29"/>
      <c r="L544" s="22"/>
      <c r="M544" s="22"/>
      <c r="N544" s="22"/>
    </row>
    <row r="545" spans="2:14">
      <c r="B545" s="22"/>
      <c r="C545" s="22"/>
      <c r="G545" s="22"/>
      <c r="H545" s="25"/>
      <c r="I545" s="29"/>
      <c r="J545" s="153"/>
      <c r="K545" s="29"/>
      <c r="L545" s="22"/>
      <c r="M545" s="22"/>
      <c r="N545" s="22"/>
    </row>
    <row r="546" spans="2:14">
      <c r="B546" s="22"/>
      <c r="C546" s="22"/>
      <c r="G546" s="22"/>
      <c r="H546" s="25"/>
      <c r="I546" s="29"/>
      <c r="J546" s="153"/>
      <c r="K546" s="29"/>
      <c r="L546" s="22"/>
      <c r="M546" s="22"/>
      <c r="N546" s="22"/>
    </row>
    <row r="547" spans="2:14">
      <c r="B547" s="22"/>
      <c r="C547" s="22"/>
      <c r="G547" s="22"/>
      <c r="H547" s="25"/>
      <c r="I547" s="29"/>
      <c r="J547" s="153"/>
      <c r="K547" s="29"/>
      <c r="L547" s="22"/>
      <c r="M547" s="22"/>
      <c r="N547" s="22"/>
    </row>
    <row r="548" spans="2:14">
      <c r="B548" s="22"/>
      <c r="C548" s="22"/>
      <c r="G548" s="22"/>
      <c r="H548" s="25"/>
      <c r="I548" s="29"/>
      <c r="J548" s="153"/>
      <c r="K548" s="29"/>
      <c r="L548" s="22"/>
      <c r="M548" s="22"/>
      <c r="N548" s="22"/>
    </row>
    <row r="549" spans="2:14">
      <c r="B549" s="22"/>
      <c r="C549" s="22"/>
      <c r="G549" s="22"/>
      <c r="H549" s="25"/>
      <c r="I549" s="29"/>
      <c r="J549" s="153"/>
      <c r="K549" s="29"/>
      <c r="L549" s="22"/>
      <c r="M549" s="22"/>
      <c r="N549" s="22"/>
    </row>
    <row r="550" spans="2:14">
      <c r="B550" s="22"/>
      <c r="C550" s="22"/>
      <c r="G550" s="22"/>
      <c r="H550" s="25"/>
      <c r="I550" s="29"/>
      <c r="J550" s="153"/>
      <c r="K550" s="29"/>
      <c r="L550" s="22"/>
      <c r="M550" s="22"/>
      <c r="N550" s="22"/>
    </row>
    <row r="551" spans="2:14">
      <c r="B551" s="22"/>
      <c r="C551" s="22"/>
      <c r="G551" s="22"/>
      <c r="H551" s="25"/>
      <c r="I551" s="29"/>
      <c r="J551" s="153"/>
      <c r="K551" s="29"/>
      <c r="L551" s="22"/>
      <c r="M551" s="22"/>
      <c r="N551" s="22"/>
    </row>
    <row r="552" spans="2:14">
      <c r="B552" s="22"/>
      <c r="C552" s="22"/>
      <c r="G552" s="22"/>
      <c r="H552" s="25"/>
      <c r="I552" s="29"/>
      <c r="J552" s="153"/>
      <c r="K552" s="29"/>
      <c r="L552" s="22"/>
      <c r="M552" s="22"/>
      <c r="N552" s="22"/>
    </row>
    <row r="553" spans="2:14">
      <c r="B553" s="22"/>
      <c r="C553" s="22"/>
      <c r="G553" s="22"/>
      <c r="H553" s="25"/>
      <c r="I553" s="29"/>
      <c r="J553" s="153"/>
      <c r="K553" s="29"/>
      <c r="L553" s="22"/>
      <c r="M553" s="22"/>
      <c r="N553" s="22"/>
    </row>
    <row r="554" spans="2:14">
      <c r="B554" s="22"/>
      <c r="C554" s="22"/>
      <c r="G554" s="22"/>
      <c r="H554" s="25"/>
      <c r="I554" s="29"/>
      <c r="J554" s="153"/>
      <c r="K554" s="29"/>
      <c r="L554" s="22"/>
      <c r="M554" s="22"/>
      <c r="N554" s="22"/>
    </row>
    <row r="555" spans="2:14">
      <c r="B555" s="22"/>
      <c r="C555" s="22"/>
      <c r="G555" s="22"/>
      <c r="H555" s="25"/>
      <c r="I555" s="29"/>
      <c r="J555" s="153"/>
      <c r="K555" s="29"/>
      <c r="L555" s="22"/>
      <c r="M555" s="22"/>
      <c r="N555" s="22"/>
    </row>
    <row r="556" spans="2:14">
      <c r="B556" s="22"/>
      <c r="C556" s="22"/>
      <c r="G556" s="22"/>
      <c r="H556" s="25"/>
      <c r="I556" s="29"/>
      <c r="J556" s="153"/>
      <c r="K556" s="29"/>
      <c r="L556" s="22"/>
      <c r="M556" s="22"/>
      <c r="N556" s="22"/>
    </row>
    <row r="557" spans="2:14">
      <c r="B557" s="22"/>
      <c r="C557" s="22"/>
      <c r="G557" s="22"/>
      <c r="H557" s="25"/>
      <c r="I557" s="29"/>
      <c r="J557" s="153"/>
      <c r="K557" s="29"/>
      <c r="L557" s="22"/>
      <c r="M557" s="22"/>
      <c r="N557" s="22"/>
    </row>
    <row r="558" spans="2:14">
      <c r="B558" s="22"/>
      <c r="C558" s="22"/>
      <c r="G558" s="22"/>
      <c r="H558" s="25"/>
      <c r="I558" s="29"/>
      <c r="J558" s="153"/>
      <c r="K558" s="29"/>
      <c r="L558" s="22"/>
      <c r="M558" s="22"/>
      <c r="N558" s="22"/>
    </row>
    <row r="559" spans="2:14">
      <c r="B559" s="22"/>
      <c r="C559" s="22"/>
      <c r="G559" s="22"/>
      <c r="H559" s="25"/>
      <c r="I559" s="29"/>
      <c r="J559" s="153"/>
      <c r="K559" s="29"/>
      <c r="L559" s="22"/>
      <c r="M559" s="22"/>
      <c r="N559" s="22"/>
    </row>
    <row r="560" spans="2:14">
      <c r="B560" s="22"/>
      <c r="C560" s="22"/>
      <c r="G560" s="22"/>
      <c r="H560" s="25"/>
      <c r="I560" s="29"/>
      <c r="J560" s="153"/>
      <c r="K560" s="29"/>
      <c r="L560" s="22"/>
      <c r="M560" s="22"/>
      <c r="N560" s="22"/>
    </row>
    <row r="561" spans="2:14">
      <c r="B561" s="22"/>
      <c r="C561" s="22"/>
      <c r="G561" s="22"/>
      <c r="H561" s="25"/>
      <c r="I561" s="29"/>
      <c r="J561" s="153"/>
      <c r="K561" s="29"/>
      <c r="L561" s="22"/>
      <c r="M561" s="22"/>
      <c r="N561" s="22"/>
    </row>
    <row r="562" spans="2:14">
      <c r="B562" s="22"/>
      <c r="C562" s="22"/>
      <c r="G562" s="22"/>
      <c r="H562" s="25"/>
      <c r="I562" s="29"/>
      <c r="J562" s="153"/>
      <c r="K562" s="29"/>
      <c r="L562" s="22"/>
      <c r="M562" s="22"/>
      <c r="N562" s="22"/>
    </row>
    <row r="563" spans="2:14">
      <c r="B563" s="22"/>
      <c r="C563" s="22"/>
      <c r="G563" s="22"/>
      <c r="H563" s="25"/>
      <c r="I563" s="29"/>
      <c r="J563" s="153"/>
      <c r="K563" s="29"/>
      <c r="L563" s="22"/>
      <c r="M563" s="22"/>
      <c r="N563" s="22"/>
    </row>
    <row r="564" spans="2:14">
      <c r="B564" s="22"/>
      <c r="C564" s="22"/>
      <c r="G564" s="22"/>
      <c r="H564" s="25"/>
      <c r="I564" s="29"/>
      <c r="J564" s="153"/>
      <c r="K564" s="29"/>
      <c r="L564" s="22"/>
      <c r="M564" s="22"/>
      <c r="N564" s="22"/>
    </row>
    <row r="565" spans="2:14">
      <c r="B565" s="22"/>
      <c r="C565" s="22"/>
      <c r="G565" s="22"/>
      <c r="H565" s="25"/>
      <c r="I565" s="29"/>
      <c r="J565" s="153"/>
      <c r="K565" s="29"/>
      <c r="L565" s="22"/>
      <c r="M565" s="22"/>
      <c r="N565" s="22"/>
    </row>
    <row r="566" spans="2:14">
      <c r="B566" s="22"/>
      <c r="C566" s="22"/>
      <c r="G566" s="22"/>
      <c r="H566" s="25"/>
      <c r="I566" s="29"/>
      <c r="J566" s="153"/>
      <c r="K566" s="29"/>
      <c r="L566" s="22"/>
      <c r="M566" s="22"/>
      <c r="N566" s="22"/>
    </row>
    <row r="567" spans="2:14">
      <c r="B567" s="22"/>
      <c r="C567" s="22"/>
      <c r="G567" s="22"/>
      <c r="H567" s="25"/>
      <c r="I567" s="29"/>
      <c r="J567" s="153"/>
      <c r="K567" s="29"/>
      <c r="L567" s="22"/>
      <c r="M567" s="22"/>
      <c r="N567" s="22"/>
    </row>
    <row r="568" spans="2:14">
      <c r="B568" s="22"/>
      <c r="C568" s="22"/>
      <c r="G568" s="22"/>
      <c r="H568" s="25"/>
      <c r="I568" s="29"/>
      <c r="J568" s="153"/>
      <c r="K568" s="29"/>
      <c r="L568" s="22"/>
      <c r="M568" s="22"/>
      <c r="N568" s="22"/>
    </row>
    <row r="569" spans="2:14">
      <c r="B569" s="22"/>
      <c r="C569" s="22"/>
      <c r="G569" s="22"/>
      <c r="H569" s="25"/>
      <c r="I569" s="29"/>
      <c r="J569" s="153"/>
      <c r="K569" s="29"/>
      <c r="L569" s="22"/>
      <c r="M569" s="22"/>
      <c r="N569" s="22"/>
    </row>
    <row r="570" spans="2:14">
      <c r="B570" s="22"/>
      <c r="C570" s="22"/>
      <c r="G570" s="22"/>
      <c r="H570" s="25"/>
      <c r="I570" s="29"/>
      <c r="J570" s="153"/>
      <c r="K570" s="29"/>
      <c r="L570" s="22"/>
      <c r="M570" s="22"/>
      <c r="N570" s="22"/>
    </row>
    <row r="571" spans="2:14">
      <c r="B571" s="22"/>
      <c r="C571" s="22"/>
      <c r="G571" s="22"/>
      <c r="H571" s="25"/>
      <c r="I571" s="29"/>
      <c r="J571" s="153"/>
      <c r="K571" s="29"/>
      <c r="L571" s="22"/>
      <c r="M571" s="22"/>
      <c r="N571" s="22"/>
    </row>
    <row r="572" spans="2:14">
      <c r="B572" s="22"/>
      <c r="C572" s="22"/>
      <c r="G572" s="22"/>
      <c r="H572" s="25"/>
      <c r="I572" s="29"/>
      <c r="J572" s="153"/>
      <c r="K572" s="29"/>
      <c r="L572" s="22"/>
      <c r="M572" s="22"/>
      <c r="N572" s="22"/>
    </row>
    <row r="573" spans="2:14">
      <c r="B573" s="22"/>
      <c r="C573" s="22"/>
      <c r="G573" s="22"/>
      <c r="H573" s="25"/>
      <c r="I573" s="29"/>
      <c r="J573" s="153"/>
      <c r="K573" s="29"/>
      <c r="L573" s="22"/>
      <c r="M573" s="22"/>
      <c r="N573" s="22"/>
    </row>
    <row r="574" spans="2:14">
      <c r="B574" s="22"/>
      <c r="C574" s="22"/>
      <c r="G574" s="22"/>
      <c r="H574" s="25"/>
      <c r="I574" s="29"/>
      <c r="J574" s="153"/>
      <c r="K574" s="29"/>
      <c r="L574" s="22"/>
      <c r="M574" s="22"/>
      <c r="N574" s="22"/>
    </row>
    <row r="575" spans="2:14">
      <c r="B575" s="22"/>
      <c r="C575" s="22"/>
      <c r="G575" s="22"/>
      <c r="H575" s="25"/>
      <c r="I575" s="29"/>
      <c r="J575" s="153"/>
      <c r="K575" s="29"/>
      <c r="L575" s="22"/>
      <c r="M575" s="22"/>
      <c r="N575" s="22"/>
    </row>
    <row r="576" spans="2:14">
      <c r="B576" s="22"/>
      <c r="C576" s="22"/>
      <c r="G576" s="22"/>
      <c r="H576" s="25"/>
      <c r="I576" s="29"/>
      <c r="J576" s="153"/>
      <c r="K576" s="29"/>
      <c r="L576" s="22"/>
      <c r="M576" s="22"/>
      <c r="N576" s="22"/>
    </row>
    <row r="577" spans="2:14">
      <c r="B577" s="22"/>
      <c r="C577" s="22"/>
      <c r="G577" s="22"/>
      <c r="H577" s="25"/>
      <c r="I577" s="29"/>
      <c r="J577" s="153"/>
      <c r="K577" s="29"/>
      <c r="L577" s="22"/>
      <c r="M577" s="22"/>
      <c r="N577" s="22"/>
    </row>
    <row r="578" spans="2:14">
      <c r="B578" s="22"/>
      <c r="C578" s="22"/>
      <c r="G578" s="22"/>
      <c r="H578" s="25"/>
      <c r="I578" s="29"/>
      <c r="J578" s="153"/>
      <c r="K578" s="29"/>
      <c r="L578" s="22"/>
      <c r="M578" s="22"/>
      <c r="N578" s="22"/>
    </row>
    <row r="579" spans="2:14">
      <c r="B579" s="22"/>
      <c r="C579" s="22"/>
      <c r="G579" s="22"/>
      <c r="H579" s="25"/>
      <c r="I579" s="29"/>
      <c r="J579" s="153"/>
      <c r="K579" s="29"/>
      <c r="L579" s="22"/>
      <c r="M579" s="22"/>
      <c r="N579" s="22"/>
    </row>
    <row r="580" spans="2:14">
      <c r="B580" s="22"/>
      <c r="C580" s="22"/>
      <c r="G580" s="22"/>
      <c r="H580" s="25"/>
      <c r="I580" s="29"/>
      <c r="J580" s="153"/>
      <c r="K580" s="29"/>
      <c r="L580" s="22"/>
      <c r="M580" s="22"/>
      <c r="N580" s="22"/>
    </row>
    <row r="581" spans="2:14">
      <c r="B581" s="22"/>
      <c r="C581" s="22"/>
      <c r="G581" s="22"/>
      <c r="H581" s="25"/>
      <c r="I581" s="29"/>
      <c r="J581" s="153"/>
      <c r="K581" s="29"/>
      <c r="L581" s="22"/>
      <c r="M581" s="22"/>
      <c r="N581" s="22"/>
    </row>
    <row r="582" spans="2:14">
      <c r="B582" s="22"/>
      <c r="C582" s="22"/>
      <c r="G582" s="22"/>
      <c r="H582" s="25"/>
      <c r="I582" s="29"/>
      <c r="J582" s="153"/>
      <c r="K582" s="29"/>
      <c r="L582" s="22"/>
      <c r="M582" s="22"/>
      <c r="N582" s="22"/>
    </row>
    <row r="583" spans="2:14">
      <c r="B583" s="22"/>
      <c r="C583" s="22"/>
      <c r="G583" s="22"/>
      <c r="H583" s="25"/>
      <c r="I583" s="29"/>
      <c r="J583" s="153"/>
      <c r="K583" s="29"/>
      <c r="L583" s="22"/>
      <c r="M583" s="22"/>
      <c r="N583" s="22"/>
    </row>
    <row r="584" spans="2:14">
      <c r="B584" s="22"/>
      <c r="C584" s="22"/>
      <c r="G584" s="22"/>
      <c r="H584" s="25"/>
      <c r="I584" s="29"/>
      <c r="J584" s="153"/>
      <c r="K584" s="29"/>
      <c r="L584" s="22"/>
      <c r="M584" s="22"/>
      <c r="N584" s="22"/>
    </row>
    <row r="585" spans="2:14">
      <c r="B585" s="22"/>
      <c r="C585" s="22"/>
      <c r="G585" s="22"/>
      <c r="H585" s="25"/>
      <c r="I585" s="29"/>
      <c r="J585" s="153"/>
      <c r="K585" s="29"/>
      <c r="L585" s="22"/>
      <c r="M585" s="22"/>
      <c r="N585" s="22"/>
    </row>
    <row r="586" spans="2:14">
      <c r="B586" s="22"/>
      <c r="C586" s="22"/>
      <c r="G586" s="22"/>
      <c r="H586" s="25"/>
      <c r="I586" s="29"/>
      <c r="J586" s="153"/>
      <c r="K586" s="29"/>
      <c r="L586" s="22"/>
      <c r="M586" s="22"/>
      <c r="N586" s="22"/>
    </row>
    <row r="587" spans="2:14">
      <c r="B587" s="22"/>
      <c r="C587" s="22"/>
      <c r="G587" s="22"/>
      <c r="H587" s="25"/>
      <c r="I587" s="29"/>
      <c r="J587" s="153"/>
      <c r="K587" s="29"/>
      <c r="L587" s="22"/>
      <c r="M587" s="22"/>
      <c r="N587" s="22"/>
    </row>
    <row r="588" spans="2:14">
      <c r="B588" s="22"/>
      <c r="C588" s="22"/>
      <c r="G588" s="22"/>
      <c r="H588" s="25"/>
      <c r="I588" s="29"/>
      <c r="J588" s="153"/>
      <c r="K588" s="29"/>
      <c r="L588" s="22"/>
      <c r="M588" s="22"/>
      <c r="N588" s="22"/>
    </row>
    <row r="589" spans="2:14">
      <c r="B589" s="22"/>
      <c r="C589" s="22"/>
      <c r="G589" s="22"/>
      <c r="H589" s="25"/>
      <c r="I589" s="29"/>
      <c r="J589" s="153"/>
      <c r="K589" s="29"/>
      <c r="L589" s="22"/>
      <c r="M589" s="22"/>
      <c r="N589" s="22"/>
    </row>
    <row r="590" spans="2:14">
      <c r="B590" s="22"/>
      <c r="C590" s="22"/>
      <c r="G590" s="22"/>
      <c r="H590" s="25"/>
      <c r="I590" s="29"/>
      <c r="J590" s="153"/>
      <c r="K590" s="29"/>
      <c r="L590" s="22"/>
      <c r="M590" s="22"/>
      <c r="N590" s="22"/>
    </row>
    <row r="591" spans="2:14">
      <c r="B591" s="22"/>
      <c r="C591" s="22"/>
      <c r="G591" s="22"/>
      <c r="H591" s="25"/>
      <c r="I591" s="29"/>
      <c r="J591" s="153"/>
      <c r="K591" s="29"/>
      <c r="L591" s="22"/>
      <c r="M591" s="22"/>
      <c r="N591" s="22"/>
    </row>
    <row r="592" spans="2:14">
      <c r="B592" s="22"/>
      <c r="C592" s="22"/>
      <c r="G592" s="22"/>
      <c r="H592" s="25"/>
      <c r="I592" s="29"/>
      <c r="J592" s="153"/>
      <c r="K592" s="29"/>
      <c r="L592" s="22"/>
      <c r="M592" s="22"/>
      <c r="N592" s="22"/>
    </row>
    <row r="593" spans="2:14">
      <c r="B593" s="22"/>
      <c r="C593" s="22"/>
      <c r="G593" s="22"/>
      <c r="H593" s="25"/>
      <c r="I593" s="29"/>
      <c r="J593" s="153"/>
      <c r="K593" s="29"/>
      <c r="L593" s="22"/>
      <c r="M593" s="22"/>
      <c r="N593" s="22"/>
    </row>
    <row r="594" spans="2:14">
      <c r="B594" s="22"/>
      <c r="C594" s="22"/>
      <c r="G594" s="22"/>
      <c r="H594" s="25"/>
      <c r="I594" s="29"/>
      <c r="J594" s="153"/>
      <c r="K594" s="29"/>
      <c r="L594" s="22"/>
      <c r="M594" s="22"/>
      <c r="N594" s="22"/>
    </row>
    <row r="595" spans="2:14">
      <c r="B595" s="22"/>
      <c r="C595" s="22"/>
      <c r="G595" s="22"/>
      <c r="H595" s="25"/>
      <c r="I595" s="29"/>
      <c r="J595" s="153"/>
      <c r="K595" s="29"/>
      <c r="L595" s="22"/>
      <c r="M595" s="22"/>
      <c r="N595" s="22"/>
    </row>
    <row r="596" spans="2:14">
      <c r="B596" s="22"/>
      <c r="C596" s="22"/>
      <c r="G596" s="22"/>
      <c r="H596" s="25"/>
      <c r="I596" s="29"/>
      <c r="J596" s="153"/>
      <c r="K596" s="29"/>
      <c r="L596" s="22"/>
      <c r="M596" s="22"/>
      <c r="N596" s="22"/>
    </row>
    <row r="597" spans="2:14">
      <c r="B597" s="22"/>
      <c r="C597" s="22"/>
      <c r="G597" s="22"/>
      <c r="H597" s="25"/>
      <c r="I597" s="29"/>
      <c r="J597" s="153"/>
      <c r="K597" s="29"/>
      <c r="L597" s="22"/>
      <c r="M597" s="22"/>
      <c r="N597" s="22"/>
    </row>
    <row r="598" spans="2:14">
      <c r="B598" s="22"/>
      <c r="C598" s="22"/>
      <c r="G598" s="22"/>
      <c r="H598" s="25"/>
      <c r="I598" s="29"/>
      <c r="J598" s="153"/>
      <c r="K598" s="29"/>
      <c r="L598" s="22"/>
      <c r="M598" s="22"/>
      <c r="N598" s="22"/>
    </row>
    <row r="599" spans="2:14">
      <c r="B599" s="22"/>
      <c r="C599" s="22"/>
      <c r="G599" s="22"/>
      <c r="H599" s="25"/>
      <c r="I599" s="29"/>
      <c r="J599" s="153"/>
      <c r="K599" s="29"/>
      <c r="L599" s="22"/>
      <c r="M599" s="22"/>
      <c r="N599" s="22"/>
    </row>
    <row r="600" spans="2:14">
      <c r="B600" s="22"/>
      <c r="C600" s="22"/>
      <c r="G600" s="22"/>
      <c r="H600" s="25"/>
      <c r="I600" s="29"/>
      <c r="J600" s="153"/>
      <c r="K600" s="29"/>
      <c r="L600" s="22"/>
      <c r="M600" s="22"/>
      <c r="N600" s="22"/>
    </row>
    <row r="601" spans="2:14">
      <c r="B601" s="22"/>
      <c r="C601" s="22"/>
      <c r="G601" s="22"/>
      <c r="H601" s="25"/>
      <c r="I601" s="29"/>
      <c r="J601" s="153"/>
      <c r="K601" s="29"/>
      <c r="L601" s="22"/>
      <c r="M601" s="22"/>
      <c r="N601" s="22"/>
    </row>
    <row r="602" spans="2:14">
      <c r="B602" s="22"/>
      <c r="C602" s="22"/>
      <c r="G602" s="22"/>
      <c r="H602" s="25"/>
      <c r="I602" s="29"/>
      <c r="J602" s="153"/>
      <c r="K602" s="29"/>
      <c r="L602" s="22"/>
      <c r="M602" s="22"/>
      <c r="N602" s="22"/>
    </row>
    <row r="603" spans="2:14">
      <c r="B603" s="22"/>
      <c r="C603" s="22"/>
      <c r="G603" s="22"/>
      <c r="H603" s="25"/>
      <c r="I603" s="29"/>
      <c r="J603" s="153"/>
      <c r="K603" s="29"/>
      <c r="L603" s="22"/>
      <c r="M603" s="22"/>
      <c r="N603" s="22"/>
    </row>
    <row r="604" spans="2:14">
      <c r="B604" s="22"/>
      <c r="C604" s="22"/>
      <c r="G604" s="22"/>
      <c r="H604" s="25"/>
      <c r="I604" s="29"/>
      <c r="J604" s="153"/>
      <c r="K604" s="29"/>
      <c r="L604" s="22"/>
      <c r="M604" s="22"/>
      <c r="N604" s="22"/>
    </row>
    <row r="605" spans="2:14">
      <c r="B605" s="22"/>
      <c r="C605" s="22"/>
      <c r="G605" s="22"/>
      <c r="H605" s="25"/>
      <c r="I605" s="29"/>
      <c r="J605" s="153"/>
      <c r="K605" s="29"/>
      <c r="L605" s="22"/>
      <c r="M605" s="22"/>
      <c r="N605" s="22"/>
    </row>
    <row r="606" spans="2:14">
      <c r="B606" s="22"/>
      <c r="C606" s="22"/>
      <c r="G606" s="22"/>
      <c r="H606" s="25"/>
      <c r="I606" s="29"/>
      <c r="J606" s="153"/>
      <c r="K606" s="29"/>
      <c r="L606" s="22"/>
      <c r="M606" s="22"/>
      <c r="N606" s="22"/>
    </row>
    <row r="607" spans="2:14">
      <c r="B607" s="22"/>
      <c r="C607" s="22"/>
      <c r="G607" s="22"/>
      <c r="H607" s="25"/>
      <c r="I607" s="29"/>
      <c r="J607" s="153"/>
      <c r="K607" s="29"/>
      <c r="L607" s="22"/>
      <c r="M607" s="22"/>
      <c r="N607" s="22"/>
    </row>
    <row r="608" spans="2:14">
      <c r="B608" s="22"/>
      <c r="C608" s="22"/>
      <c r="G608" s="22"/>
      <c r="H608" s="25"/>
      <c r="I608" s="29"/>
      <c r="J608" s="153"/>
      <c r="K608" s="29"/>
      <c r="L608" s="22"/>
      <c r="M608" s="22"/>
      <c r="N608" s="22"/>
    </row>
    <row r="609" spans="2:14">
      <c r="B609" s="22"/>
      <c r="C609" s="22"/>
      <c r="G609" s="22"/>
      <c r="H609" s="25"/>
      <c r="I609" s="29"/>
      <c r="J609" s="153"/>
      <c r="K609" s="29"/>
      <c r="L609" s="22"/>
      <c r="M609" s="22"/>
      <c r="N609" s="22"/>
    </row>
    <row r="610" spans="2:14">
      <c r="B610" s="22"/>
      <c r="C610" s="22"/>
      <c r="G610" s="22"/>
      <c r="H610" s="25"/>
      <c r="I610" s="29"/>
      <c r="J610" s="153"/>
      <c r="K610" s="29"/>
      <c r="L610" s="22"/>
      <c r="M610" s="22"/>
      <c r="N610" s="22"/>
    </row>
    <row r="611" spans="2:14">
      <c r="B611" s="22"/>
      <c r="C611" s="22"/>
      <c r="G611" s="22"/>
      <c r="H611" s="25"/>
      <c r="I611" s="29"/>
      <c r="J611" s="153"/>
      <c r="K611" s="29"/>
      <c r="L611" s="22"/>
      <c r="M611" s="22"/>
      <c r="N611" s="22"/>
    </row>
    <row r="612" spans="2:14">
      <c r="B612" s="22"/>
      <c r="C612" s="22"/>
      <c r="G612" s="22"/>
      <c r="H612" s="25"/>
      <c r="I612" s="29"/>
      <c r="J612" s="153"/>
      <c r="K612" s="29"/>
      <c r="L612" s="22"/>
      <c r="M612" s="22"/>
      <c r="N612" s="22"/>
    </row>
    <row r="613" spans="2:14">
      <c r="B613" s="22"/>
      <c r="C613" s="22"/>
      <c r="G613" s="22"/>
      <c r="H613" s="25"/>
      <c r="I613" s="29"/>
      <c r="J613" s="153"/>
      <c r="K613" s="29"/>
      <c r="L613" s="22"/>
      <c r="M613" s="22"/>
      <c r="N613" s="22"/>
    </row>
    <row r="614" spans="2:14">
      <c r="B614" s="22"/>
      <c r="C614" s="22"/>
      <c r="G614" s="22"/>
      <c r="H614" s="25"/>
      <c r="I614" s="29"/>
      <c r="J614" s="153"/>
      <c r="K614" s="29"/>
      <c r="L614" s="22"/>
      <c r="M614" s="22"/>
      <c r="N614" s="22"/>
    </row>
    <row r="615" spans="2:14">
      <c r="B615" s="22"/>
      <c r="C615" s="22"/>
      <c r="G615" s="22"/>
      <c r="H615" s="25"/>
      <c r="I615" s="29"/>
      <c r="J615" s="153"/>
      <c r="K615" s="29"/>
      <c r="L615" s="22"/>
      <c r="M615" s="22"/>
      <c r="N615" s="22"/>
    </row>
    <row r="616" spans="2:14">
      <c r="B616" s="22"/>
      <c r="C616" s="22"/>
      <c r="G616" s="22"/>
      <c r="H616" s="25"/>
      <c r="I616" s="29"/>
      <c r="J616" s="153"/>
      <c r="K616" s="29"/>
      <c r="L616" s="22"/>
      <c r="M616" s="22"/>
      <c r="N616" s="22"/>
    </row>
    <row r="617" spans="2:14">
      <c r="B617" s="22"/>
      <c r="C617" s="22"/>
      <c r="G617" s="22"/>
      <c r="H617" s="25"/>
      <c r="I617" s="29"/>
      <c r="J617" s="153"/>
      <c r="K617" s="29"/>
      <c r="L617" s="22"/>
      <c r="M617" s="22"/>
      <c r="N617" s="22"/>
    </row>
    <row r="618" spans="2:14">
      <c r="B618" s="22"/>
      <c r="C618" s="22"/>
      <c r="G618" s="22"/>
      <c r="H618" s="25"/>
      <c r="I618" s="29"/>
      <c r="J618" s="153"/>
      <c r="K618" s="29"/>
      <c r="L618" s="22"/>
      <c r="M618" s="22"/>
      <c r="N618" s="22"/>
    </row>
    <row r="619" spans="2:14">
      <c r="B619" s="22"/>
      <c r="C619" s="22"/>
      <c r="G619" s="22"/>
      <c r="H619" s="25"/>
      <c r="I619" s="29"/>
      <c r="J619" s="153"/>
      <c r="K619" s="29"/>
      <c r="L619" s="22"/>
      <c r="M619" s="22"/>
      <c r="N619" s="22"/>
    </row>
    <row r="620" spans="2:14">
      <c r="B620" s="22"/>
      <c r="C620" s="22"/>
      <c r="G620" s="22"/>
      <c r="H620" s="25"/>
      <c r="I620" s="29"/>
      <c r="J620" s="153"/>
      <c r="K620" s="29"/>
      <c r="L620" s="22"/>
      <c r="M620" s="22"/>
      <c r="N620" s="22"/>
    </row>
    <row r="621" spans="2:14">
      <c r="B621" s="22"/>
      <c r="C621" s="22"/>
      <c r="G621" s="22"/>
      <c r="H621" s="25"/>
      <c r="I621" s="29"/>
      <c r="J621" s="153"/>
      <c r="K621" s="29"/>
      <c r="L621" s="22"/>
      <c r="M621" s="22"/>
      <c r="N621" s="22"/>
    </row>
    <row r="622" spans="2:14">
      <c r="B622" s="22"/>
      <c r="C622" s="22"/>
      <c r="G622" s="22"/>
      <c r="H622" s="25"/>
      <c r="I622" s="29"/>
      <c r="J622" s="153"/>
      <c r="K622" s="29"/>
      <c r="L622" s="22"/>
      <c r="M622" s="22"/>
      <c r="N622" s="22"/>
    </row>
    <row r="623" spans="2:14">
      <c r="B623" s="22"/>
      <c r="C623" s="22"/>
      <c r="G623" s="22"/>
      <c r="H623" s="25"/>
      <c r="I623" s="29"/>
      <c r="J623" s="153"/>
      <c r="K623" s="29"/>
      <c r="L623" s="22"/>
      <c r="M623" s="22"/>
      <c r="N623" s="22"/>
    </row>
    <row r="624" spans="2:14">
      <c r="B624" s="22"/>
      <c r="C624" s="22"/>
      <c r="G624" s="22"/>
      <c r="H624" s="25"/>
      <c r="I624" s="29"/>
      <c r="J624" s="153"/>
      <c r="K624" s="29"/>
      <c r="L624" s="22"/>
      <c r="M624" s="22"/>
      <c r="N624" s="22"/>
    </row>
    <row r="625" spans="2:14">
      <c r="B625" s="22"/>
      <c r="C625" s="22"/>
      <c r="G625" s="22"/>
      <c r="H625" s="25"/>
      <c r="I625" s="29"/>
      <c r="J625" s="153"/>
      <c r="K625" s="29"/>
      <c r="L625" s="22"/>
      <c r="M625" s="22"/>
      <c r="N625" s="22"/>
    </row>
    <row r="626" spans="2:14">
      <c r="B626" s="22"/>
      <c r="C626" s="22"/>
      <c r="G626" s="22"/>
      <c r="H626" s="25"/>
      <c r="I626" s="29"/>
      <c r="J626" s="153"/>
      <c r="K626" s="29"/>
      <c r="L626" s="22"/>
      <c r="M626" s="22"/>
      <c r="N626" s="22"/>
    </row>
    <row r="627" spans="2:14">
      <c r="B627" s="22"/>
      <c r="C627" s="22"/>
      <c r="G627" s="22"/>
      <c r="H627" s="25"/>
      <c r="I627" s="29"/>
      <c r="J627" s="153"/>
      <c r="K627" s="29"/>
      <c r="L627" s="22"/>
      <c r="M627" s="22"/>
      <c r="N627" s="22"/>
    </row>
    <row r="628" spans="2:14">
      <c r="B628" s="22"/>
      <c r="C628" s="22"/>
      <c r="G628" s="22"/>
      <c r="H628" s="25"/>
      <c r="I628" s="29"/>
      <c r="J628" s="153"/>
      <c r="K628" s="29"/>
      <c r="L628" s="22"/>
      <c r="M628" s="22"/>
      <c r="N628" s="22"/>
    </row>
    <row r="629" spans="2:14">
      <c r="B629" s="22"/>
      <c r="C629" s="22"/>
      <c r="G629" s="22"/>
      <c r="H629" s="25"/>
      <c r="I629" s="29"/>
      <c r="J629" s="153"/>
      <c r="K629" s="29"/>
      <c r="L629" s="22"/>
      <c r="M629" s="22"/>
      <c r="N629" s="22"/>
    </row>
    <row r="630" spans="2:14">
      <c r="B630" s="22"/>
      <c r="C630" s="22"/>
      <c r="G630" s="22"/>
      <c r="H630" s="25"/>
      <c r="I630" s="29"/>
      <c r="J630" s="153"/>
      <c r="K630" s="29"/>
      <c r="L630" s="22"/>
      <c r="M630" s="22"/>
      <c r="N630" s="22"/>
    </row>
    <row r="631" spans="2:14">
      <c r="B631" s="22"/>
      <c r="C631" s="22"/>
      <c r="G631" s="22"/>
      <c r="H631" s="25"/>
      <c r="I631" s="29"/>
      <c r="J631" s="153"/>
      <c r="K631" s="29"/>
      <c r="L631" s="22"/>
      <c r="M631" s="22"/>
      <c r="N631" s="22"/>
    </row>
    <row r="632" spans="2:14">
      <c r="B632" s="22"/>
      <c r="C632" s="22"/>
      <c r="G632" s="22"/>
      <c r="H632" s="25"/>
      <c r="I632" s="29"/>
      <c r="J632" s="153"/>
      <c r="K632" s="29"/>
      <c r="L632" s="22"/>
      <c r="M632" s="22"/>
      <c r="N632" s="22"/>
    </row>
    <row r="633" spans="2:14">
      <c r="B633" s="22"/>
      <c r="C633" s="22"/>
      <c r="G633" s="22"/>
      <c r="H633" s="25"/>
      <c r="I633" s="29"/>
      <c r="J633" s="153"/>
      <c r="K633" s="29"/>
      <c r="L633" s="22"/>
      <c r="M633" s="22"/>
      <c r="N633" s="22"/>
    </row>
    <row r="634" spans="2:14">
      <c r="B634" s="22"/>
      <c r="C634" s="22"/>
      <c r="G634" s="22"/>
      <c r="H634" s="25"/>
      <c r="I634" s="29"/>
      <c r="J634" s="153"/>
      <c r="K634" s="29"/>
      <c r="L634" s="22"/>
      <c r="M634" s="22"/>
      <c r="N634" s="22"/>
    </row>
    <row r="635" spans="2:14">
      <c r="B635" s="22"/>
      <c r="C635" s="22"/>
      <c r="G635" s="22"/>
      <c r="H635" s="25"/>
      <c r="I635" s="29"/>
      <c r="J635" s="153"/>
      <c r="K635" s="29"/>
      <c r="L635" s="22"/>
      <c r="M635" s="22"/>
      <c r="N635" s="22"/>
    </row>
    <row r="636" spans="2:14">
      <c r="B636" s="22"/>
      <c r="C636" s="22"/>
      <c r="G636" s="22"/>
      <c r="H636" s="25"/>
      <c r="I636" s="29"/>
      <c r="J636" s="153"/>
      <c r="K636" s="29"/>
      <c r="L636" s="22"/>
      <c r="M636" s="22"/>
      <c r="N636" s="22"/>
    </row>
    <row r="637" spans="2:14">
      <c r="B637" s="22"/>
      <c r="C637" s="22"/>
      <c r="G637" s="22"/>
      <c r="H637" s="25"/>
      <c r="I637" s="29"/>
      <c r="J637" s="153"/>
      <c r="K637" s="29"/>
      <c r="L637" s="22"/>
      <c r="M637" s="22"/>
      <c r="N637" s="22"/>
    </row>
    <row r="638" spans="2:14">
      <c r="B638" s="22"/>
      <c r="C638" s="22"/>
      <c r="G638" s="22"/>
      <c r="H638" s="25"/>
      <c r="I638" s="29"/>
      <c r="J638" s="153"/>
      <c r="K638" s="29"/>
      <c r="L638" s="22"/>
      <c r="M638" s="22"/>
      <c r="N638" s="22"/>
    </row>
    <row r="639" spans="2:14">
      <c r="B639" s="22"/>
      <c r="C639" s="22"/>
      <c r="G639" s="22"/>
      <c r="H639" s="25"/>
      <c r="I639" s="29"/>
      <c r="J639" s="153"/>
      <c r="K639" s="29"/>
      <c r="L639" s="22"/>
      <c r="M639" s="22"/>
      <c r="N639" s="22"/>
    </row>
    <row r="640" spans="2:14">
      <c r="B640" s="22"/>
      <c r="C640" s="22"/>
      <c r="G640" s="22"/>
      <c r="H640" s="25"/>
      <c r="I640" s="29"/>
      <c r="J640" s="153"/>
      <c r="K640" s="29"/>
      <c r="L640" s="22"/>
      <c r="M640" s="22"/>
      <c r="N640" s="22"/>
    </row>
    <row r="641" spans="2:14">
      <c r="B641" s="22"/>
      <c r="C641" s="22"/>
      <c r="G641" s="22"/>
      <c r="H641" s="25"/>
      <c r="I641" s="29"/>
      <c r="J641" s="153"/>
      <c r="K641" s="29"/>
      <c r="L641" s="22"/>
      <c r="M641" s="22"/>
      <c r="N641" s="22"/>
    </row>
    <row r="642" spans="2:14">
      <c r="B642" s="22"/>
      <c r="C642" s="22"/>
      <c r="G642" s="22"/>
      <c r="H642" s="25"/>
      <c r="I642" s="29"/>
      <c r="J642" s="153"/>
      <c r="K642" s="29"/>
      <c r="L642" s="22"/>
      <c r="M642" s="22"/>
      <c r="N642" s="22"/>
    </row>
    <row r="643" spans="2:14">
      <c r="B643" s="22"/>
      <c r="C643" s="22"/>
      <c r="G643" s="22"/>
      <c r="H643" s="25"/>
      <c r="I643" s="29"/>
      <c r="J643" s="153"/>
      <c r="K643" s="29"/>
      <c r="L643" s="22"/>
      <c r="M643" s="22"/>
      <c r="N643" s="22"/>
    </row>
    <row r="644" spans="2:14">
      <c r="B644" s="22"/>
      <c r="C644" s="22"/>
      <c r="G644" s="22"/>
      <c r="H644" s="25"/>
      <c r="I644" s="29"/>
      <c r="J644" s="153"/>
      <c r="K644" s="29"/>
      <c r="L644" s="22"/>
      <c r="M644" s="22"/>
      <c r="N644" s="22"/>
    </row>
    <row r="645" spans="2:14">
      <c r="B645" s="22"/>
      <c r="C645" s="22"/>
      <c r="G645" s="22"/>
      <c r="H645" s="25"/>
      <c r="I645" s="29"/>
      <c r="J645" s="153"/>
      <c r="K645" s="29"/>
      <c r="L645" s="22"/>
      <c r="M645" s="22"/>
      <c r="N645" s="22"/>
    </row>
    <row r="646" spans="2:14">
      <c r="B646" s="22"/>
      <c r="C646" s="22"/>
      <c r="G646" s="22"/>
      <c r="H646" s="25"/>
      <c r="I646" s="29"/>
      <c r="J646" s="153"/>
      <c r="K646" s="29"/>
      <c r="L646" s="22"/>
      <c r="M646" s="22"/>
      <c r="N646" s="22"/>
    </row>
    <row r="647" spans="2:14">
      <c r="B647" s="22"/>
      <c r="C647" s="22"/>
      <c r="G647" s="22"/>
      <c r="H647" s="25"/>
      <c r="I647" s="29"/>
      <c r="J647" s="153"/>
      <c r="K647" s="29"/>
      <c r="L647" s="22"/>
      <c r="M647" s="22"/>
      <c r="N647" s="22"/>
    </row>
    <row r="648" spans="2:14">
      <c r="B648" s="22"/>
      <c r="C648" s="22"/>
      <c r="G648" s="22"/>
      <c r="H648" s="25"/>
      <c r="I648" s="29"/>
      <c r="J648" s="153"/>
      <c r="K648" s="29"/>
      <c r="L648" s="22"/>
      <c r="M648" s="22"/>
      <c r="N648" s="22"/>
    </row>
    <row r="649" spans="2:14">
      <c r="B649" s="22"/>
      <c r="C649" s="22"/>
      <c r="G649" s="22"/>
      <c r="H649" s="25"/>
      <c r="I649" s="29"/>
      <c r="J649" s="153"/>
      <c r="K649" s="29"/>
      <c r="L649" s="22"/>
      <c r="M649" s="22"/>
      <c r="N649" s="22"/>
    </row>
    <row r="650" spans="2:14">
      <c r="B650" s="22"/>
      <c r="C650" s="22"/>
      <c r="G650" s="22"/>
      <c r="H650" s="25"/>
      <c r="I650" s="29"/>
      <c r="J650" s="153"/>
      <c r="K650" s="29"/>
      <c r="L650" s="22"/>
      <c r="M650" s="22"/>
      <c r="N650" s="22"/>
    </row>
    <row r="651" spans="2:14">
      <c r="B651" s="22"/>
      <c r="C651" s="22"/>
      <c r="G651" s="22"/>
      <c r="H651" s="25"/>
      <c r="I651" s="29"/>
      <c r="J651" s="153"/>
      <c r="K651" s="29"/>
      <c r="L651" s="22"/>
      <c r="M651" s="22"/>
      <c r="N651" s="22"/>
    </row>
    <row r="652" spans="2:14">
      <c r="B652" s="22"/>
      <c r="C652" s="22"/>
      <c r="G652" s="22"/>
      <c r="H652" s="25"/>
      <c r="I652" s="29"/>
      <c r="J652" s="153"/>
      <c r="K652" s="29"/>
      <c r="L652" s="22"/>
      <c r="M652" s="22"/>
      <c r="N652" s="22"/>
    </row>
    <row r="653" spans="2:14">
      <c r="B653" s="22"/>
      <c r="C653" s="22"/>
      <c r="G653" s="22"/>
      <c r="H653" s="25"/>
      <c r="I653" s="29"/>
      <c r="J653" s="153"/>
      <c r="K653" s="29"/>
      <c r="L653" s="22"/>
      <c r="M653" s="22"/>
      <c r="N653" s="22"/>
    </row>
    <row r="654" spans="2:14">
      <c r="B654" s="22"/>
      <c r="C654" s="22"/>
      <c r="G654" s="22"/>
      <c r="H654" s="25"/>
      <c r="I654" s="29"/>
      <c r="J654" s="153"/>
      <c r="K654" s="29"/>
      <c r="L654" s="22"/>
      <c r="M654" s="22"/>
      <c r="N654" s="22"/>
    </row>
    <row r="655" spans="2:14">
      <c r="B655" s="22"/>
      <c r="C655" s="22"/>
      <c r="G655" s="22"/>
      <c r="H655" s="25"/>
      <c r="I655" s="29"/>
      <c r="J655" s="153"/>
      <c r="K655" s="29"/>
      <c r="L655" s="22"/>
      <c r="M655" s="22"/>
      <c r="N655" s="22"/>
    </row>
    <row r="656" spans="2:14">
      <c r="B656" s="22"/>
      <c r="C656" s="22"/>
      <c r="G656" s="22"/>
      <c r="H656" s="25"/>
      <c r="I656" s="29"/>
      <c r="J656" s="153"/>
      <c r="K656" s="29"/>
      <c r="L656" s="22"/>
      <c r="M656" s="22"/>
      <c r="N656" s="22"/>
    </row>
    <row r="657" spans="2:14">
      <c r="B657" s="22"/>
      <c r="C657" s="22"/>
      <c r="G657" s="22"/>
      <c r="H657" s="25"/>
      <c r="I657" s="29"/>
      <c r="J657" s="153"/>
      <c r="K657" s="29"/>
      <c r="L657" s="22"/>
      <c r="M657" s="22"/>
      <c r="N657" s="22"/>
    </row>
    <row r="658" spans="2:14">
      <c r="B658" s="22"/>
      <c r="C658" s="22"/>
      <c r="G658" s="22"/>
      <c r="H658" s="25"/>
      <c r="I658" s="29"/>
      <c r="J658" s="153"/>
      <c r="K658" s="29"/>
      <c r="L658" s="22"/>
      <c r="M658" s="22"/>
      <c r="N658" s="22"/>
    </row>
    <row r="659" spans="2:14">
      <c r="B659" s="22"/>
      <c r="C659" s="22"/>
      <c r="G659" s="22"/>
      <c r="H659" s="25"/>
      <c r="I659" s="29"/>
      <c r="J659" s="153"/>
      <c r="K659" s="29"/>
      <c r="L659" s="22"/>
      <c r="M659" s="22"/>
      <c r="N659" s="22"/>
    </row>
    <row r="660" spans="2:14">
      <c r="B660" s="22"/>
      <c r="C660" s="22"/>
      <c r="G660" s="22"/>
      <c r="H660" s="25"/>
      <c r="I660" s="29"/>
      <c r="J660" s="153"/>
      <c r="K660" s="29"/>
      <c r="L660" s="22"/>
      <c r="M660" s="22"/>
      <c r="N660" s="22"/>
    </row>
    <row r="661" spans="2:14">
      <c r="B661" s="22"/>
      <c r="C661" s="22"/>
      <c r="G661" s="22"/>
      <c r="H661" s="25"/>
      <c r="I661" s="29"/>
      <c r="J661" s="153"/>
      <c r="K661" s="29"/>
      <c r="L661" s="22"/>
      <c r="M661" s="22"/>
      <c r="N661" s="22"/>
    </row>
    <row r="662" spans="2:14">
      <c r="B662" s="22"/>
      <c r="C662" s="22"/>
      <c r="G662" s="22"/>
      <c r="H662" s="25"/>
      <c r="I662" s="29"/>
      <c r="J662" s="153"/>
      <c r="K662" s="29"/>
      <c r="L662" s="22"/>
      <c r="M662" s="22"/>
      <c r="N662" s="22"/>
    </row>
    <row r="663" spans="2:14">
      <c r="B663" s="22"/>
      <c r="C663" s="22"/>
      <c r="G663" s="22"/>
      <c r="H663" s="25"/>
      <c r="I663" s="29"/>
      <c r="J663" s="153"/>
      <c r="K663" s="29"/>
      <c r="L663" s="22"/>
      <c r="M663" s="22"/>
      <c r="N663" s="22"/>
    </row>
    <row r="664" spans="2:14">
      <c r="B664" s="22"/>
      <c r="C664" s="22"/>
      <c r="G664" s="22"/>
      <c r="H664" s="25"/>
      <c r="I664" s="29"/>
      <c r="J664" s="153"/>
      <c r="K664" s="29"/>
      <c r="L664" s="22"/>
      <c r="M664" s="22"/>
      <c r="N664" s="22"/>
    </row>
    <row r="665" spans="2:14">
      <c r="B665" s="22"/>
      <c r="C665" s="22"/>
      <c r="G665" s="22"/>
      <c r="H665" s="25"/>
      <c r="I665" s="29"/>
      <c r="J665" s="153"/>
      <c r="K665" s="29"/>
      <c r="L665" s="22"/>
      <c r="M665" s="22"/>
      <c r="N665" s="22"/>
    </row>
    <row r="666" spans="2:14">
      <c r="B666" s="22"/>
      <c r="C666" s="22"/>
      <c r="G666" s="22"/>
      <c r="H666" s="25"/>
      <c r="I666" s="29"/>
      <c r="J666" s="153"/>
      <c r="K666" s="29"/>
      <c r="L666" s="22"/>
      <c r="M666" s="22"/>
      <c r="N666" s="22"/>
    </row>
    <row r="667" spans="2:14">
      <c r="B667" s="22"/>
      <c r="C667" s="22"/>
      <c r="G667" s="22"/>
      <c r="H667" s="25"/>
      <c r="I667" s="29"/>
      <c r="J667" s="153"/>
      <c r="K667" s="29"/>
      <c r="L667" s="22"/>
      <c r="M667" s="22"/>
      <c r="N667" s="22"/>
    </row>
    <row r="668" spans="2:14">
      <c r="B668" s="22"/>
      <c r="C668" s="22"/>
      <c r="G668" s="22"/>
      <c r="H668" s="25"/>
      <c r="I668" s="29"/>
      <c r="J668" s="153"/>
      <c r="K668" s="29"/>
      <c r="L668" s="22"/>
      <c r="M668" s="22"/>
      <c r="N668" s="22"/>
    </row>
    <row r="669" spans="2:14">
      <c r="B669" s="22"/>
      <c r="C669" s="22"/>
      <c r="G669" s="22"/>
      <c r="H669" s="25"/>
      <c r="I669" s="29"/>
      <c r="J669" s="153"/>
      <c r="K669" s="29"/>
      <c r="L669" s="22"/>
      <c r="M669" s="22"/>
      <c r="N669" s="22"/>
    </row>
    <row r="670" spans="2:14">
      <c r="B670" s="22"/>
      <c r="C670" s="22"/>
      <c r="G670" s="22"/>
      <c r="H670" s="25"/>
      <c r="I670" s="29"/>
      <c r="J670" s="153"/>
      <c r="K670" s="29"/>
      <c r="L670" s="22"/>
      <c r="M670" s="22"/>
      <c r="N670" s="22"/>
    </row>
    <row r="671" spans="2:14">
      <c r="B671" s="22"/>
      <c r="C671" s="22"/>
      <c r="G671" s="22"/>
      <c r="H671" s="25"/>
      <c r="I671" s="29"/>
      <c r="J671" s="153"/>
      <c r="K671" s="29"/>
      <c r="L671" s="22"/>
      <c r="M671" s="22"/>
      <c r="N671" s="22"/>
    </row>
    <row r="672" spans="2:14">
      <c r="B672" s="22"/>
      <c r="C672" s="22"/>
      <c r="G672" s="22"/>
      <c r="H672" s="25"/>
      <c r="I672" s="29"/>
      <c r="J672" s="153"/>
      <c r="K672" s="29"/>
      <c r="L672" s="22"/>
      <c r="M672" s="22"/>
      <c r="N672" s="22"/>
    </row>
    <row r="673" spans="2:14">
      <c r="B673" s="22"/>
      <c r="C673" s="22"/>
      <c r="G673" s="22"/>
      <c r="H673" s="25"/>
      <c r="I673" s="29"/>
      <c r="J673" s="153"/>
      <c r="K673" s="29"/>
      <c r="L673" s="22"/>
      <c r="M673" s="22"/>
      <c r="N673" s="22"/>
    </row>
    <row r="674" spans="2:14">
      <c r="B674" s="22"/>
      <c r="C674" s="22"/>
      <c r="G674" s="22"/>
      <c r="H674" s="25"/>
      <c r="I674" s="29"/>
      <c r="J674" s="153"/>
      <c r="K674" s="29"/>
      <c r="L674" s="22"/>
      <c r="M674" s="22"/>
      <c r="N674" s="22"/>
    </row>
    <row r="675" spans="2:14">
      <c r="B675" s="22"/>
      <c r="C675" s="22"/>
      <c r="G675" s="22"/>
      <c r="H675" s="25"/>
      <c r="I675" s="29"/>
      <c r="J675" s="153"/>
      <c r="K675" s="29"/>
      <c r="L675" s="22"/>
      <c r="M675" s="22"/>
      <c r="N675" s="22"/>
    </row>
    <row r="676" spans="2:14">
      <c r="B676" s="22"/>
      <c r="C676" s="22"/>
      <c r="G676" s="22"/>
      <c r="H676" s="25"/>
      <c r="I676" s="29"/>
      <c r="J676" s="153"/>
      <c r="K676" s="29"/>
      <c r="L676" s="22"/>
      <c r="M676" s="22"/>
      <c r="N676" s="22"/>
    </row>
    <row r="677" spans="2:14">
      <c r="B677" s="22"/>
      <c r="C677" s="22"/>
      <c r="G677" s="22"/>
      <c r="H677" s="25"/>
      <c r="I677" s="29"/>
      <c r="J677" s="153"/>
      <c r="K677" s="29"/>
      <c r="L677" s="22"/>
      <c r="M677" s="22"/>
      <c r="N677" s="22"/>
    </row>
    <row r="678" spans="2:14">
      <c r="B678" s="22"/>
      <c r="C678" s="22"/>
      <c r="G678" s="22"/>
      <c r="H678" s="25"/>
      <c r="I678" s="29"/>
      <c r="J678" s="153"/>
      <c r="K678" s="29"/>
      <c r="L678" s="22"/>
      <c r="M678" s="22"/>
      <c r="N678" s="22"/>
    </row>
    <row r="679" spans="2:14">
      <c r="B679" s="22"/>
      <c r="C679" s="22"/>
      <c r="G679" s="22"/>
      <c r="H679" s="25"/>
      <c r="I679" s="29"/>
      <c r="J679" s="153"/>
      <c r="K679" s="29"/>
      <c r="L679" s="22"/>
      <c r="M679" s="22"/>
      <c r="N679" s="22"/>
    </row>
    <row r="680" spans="2:14">
      <c r="B680" s="22"/>
      <c r="C680" s="22"/>
      <c r="G680" s="22"/>
      <c r="H680" s="25"/>
      <c r="I680" s="29"/>
      <c r="J680" s="153"/>
      <c r="K680" s="29"/>
      <c r="L680" s="22"/>
      <c r="M680" s="22"/>
      <c r="N680" s="22"/>
    </row>
    <row r="681" spans="2:14">
      <c r="B681" s="22"/>
      <c r="C681" s="22"/>
      <c r="G681" s="22"/>
      <c r="H681" s="25"/>
      <c r="I681" s="29"/>
      <c r="J681" s="153"/>
      <c r="K681" s="29"/>
      <c r="L681" s="22"/>
      <c r="M681" s="22"/>
      <c r="N681" s="22"/>
    </row>
    <row r="682" spans="2:14">
      <c r="B682" s="22"/>
      <c r="C682" s="22"/>
      <c r="G682" s="22"/>
      <c r="H682" s="25"/>
      <c r="I682" s="29"/>
      <c r="J682" s="153"/>
      <c r="K682" s="29"/>
      <c r="L682" s="22"/>
      <c r="M682" s="22"/>
      <c r="N682" s="22"/>
    </row>
    <row r="683" spans="2:14">
      <c r="B683" s="22"/>
      <c r="C683" s="22"/>
      <c r="G683" s="22"/>
      <c r="H683" s="25"/>
      <c r="I683" s="29"/>
      <c r="J683" s="153"/>
      <c r="K683" s="29"/>
      <c r="L683" s="22"/>
      <c r="M683" s="22"/>
      <c r="N683" s="22"/>
    </row>
    <row r="684" spans="2:14">
      <c r="B684" s="22"/>
      <c r="C684" s="22"/>
      <c r="G684" s="22"/>
      <c r="H684" s="25"/>
      <c r="I684" s="29"/>
      <c r="J684" s="153"/>
      <c r="K684" s="29"/>
      <c r="L684" s="22"/>
      <c r="M684" s="22"/>
      <c r="N684" s="22"/>
    </row>
    <row r="685" spans="2:14">
      <c r="B685" s="22"/>
      <c r="C685" s="22"/>
      <c r="G685" s="22"/>
      <c r="H685" s="25"/>
      <c r="I685" s="29"/>
      <c r="J685" s="153"/>
      <c r="K685" s="29"/>
      <c r="L685" s="22"/>
      <c r="M685" s="22"/>
      <c r="N685" s="22"/>
    </row>
    <row r="686" spans="2:14">
      <c r="B686" s="22"/>
      <c r="C686" s="22"/>
      <c r="G686" s="22"/>
      <c r="H686" s="25"/>
      <c r="I686" s="29"/>
      <c r="J686" s="153"/>
      <c r="K686" s="29"/>
      <c r="L686" s="22"/>
      <c r="M686" s="22"/>
      <c r="N686" s="22"/>
    </row>
    <row r="687" spans="2:14">
      <c r="B687" s="22"/>
      <c r="C687" s="22"/>
      <c r="G687" s="22"/>
      <c r="H687" s="25"/>
      <c r="I687" s="29"/>
      <c r="J687" s="153"/>
      <c r="K687" s="29"/>
      <c r="L687" s="22"/>
      <c r="M687" s="22"/>
      <c r="N687" s="22"/>
    </row>
    <row r="688" spans="2:14">
      <c r="B688" s="22"/>
      <c r="C688" s="22"/>
      <c r="G688" s="22"/>
      <c r="H688" s="25"/>
      <c r="I688" s="29"/>
      <c r="J688" s="153"/>
      <c r="K688" s="29"/>
      <c r="L688" s="22"/>
      <c r="M688" s="22"/>
      <c r="N688" s="22"/>
    </row>
    <row r="689" spans="2:14">
      <c r="B689" s="22"/>
      <c r="C689" s="22"/>
      <c r="G689" s="22"/>
      <c r="H689" s="25"/>
      <c r="I689" s="29"/>
      <c r="J689" s="153"/>
      <c r="K689" s="29"/>
      <c r="L689" s="22"/>
      <c r="M689" s="22"/>
      <c r="N689" s="22"/>
    </row>
    <row r="690" spans="2:14">
      <c r="B690" s="22"/>
      <c r="C690" s="22"/>
      <c r="G690" s="22"/>
      <c r="H690" s="25"/>
      <c r="I690" s="29"/>
      <c r="J690" s="153"/>
      <c r="K690" s="29"/>
      <c r="L690" s="22"/>
      <c r="M690" s="22"/>
      <c r="N690" s="22"/>
    </row>
    <row r="691" spans="2:14">
      <c r="B691" s="22"/>
      <c r="C691" s="22"/>
      <c r="G691" s="22"/>
      <c r="H691" s="25"/>
      <c r="I691" s="29"/>
      <c r="J691" s="153"/>
      <c r="K691" s="29"/>
      <c r="L691" s="22"/>
      <c r="M691" s="22"/>
      <c r="N691" s="22"/>
    </row>
    <row r="692" spans="2:14">
      <c r="B692" s="22"/>
      <c r="C692" s="22"/>
      <c r="G692" s="22"/>
      <c r="H692" s="25"/>
      <c r="I692" s="29"/>
      <c r="J692" s="153"/>
      <c r="K692" s="29"/>
      <c r="L692" s="22"/>
      <c r="M692" s="22"/>
      <c r="N692" s="22"/>
    </row>
    <row r="693" spans="2:14">
      <c r="B693" s="22"/>
      <c r="C693" s="22"/>
      <c r="G693" s="22"/>
      <c r="H693" s="25"/>
      <c r="I693" s="29"/>
      <c r="J693" s="153"/>
      <c r="K693" s="29"/>
      <c r="L693" s="22"/>
      <c r="M693" s="22"/>
      <c r="N693" s="22"/>
    </row>
    <row r="694" spans="2:14">
      <c r="B694" s="22"/>
      <c r="C694" s="22"/>
      <c r="G694" s="22"/>
      <c r="H694" s="25"/>
      <c r="I694" s="29"/>
      <c r="J694" s="153"/>
      <c r="K694" s="29"/>
      <c r="L694" s="22"/>
      <c r="M694" s="22"/>
      <c r="N694" s="22"/>
    </row>
    <row r="695" spans="2:14">
      <c r="B695" s="22"/>
      <c r="C695" s="22"/>
      <c r="G695" s="22"/>
      <c r="H695" s="25"/>
      <c r="I695" s="29"/>
      <c r="J695" s="153"/>
      <c r="K695" s="29"/>
      <c r="L695" s="22"/>
      <c r="M695" s="22"/>
      <c r="N695" s="22"/>
    </row>
    <row r="696" spans="2:14">
      <c r="B696" s="22"/>
      <c r="C696" s="22"/>
      <c r="G696" s="22"/>
      <c r="H696" s="25"/>
      <c r="I696" s="29"/>
      <c r="J696" s="153"/>
      <c r="K696" s="29"/>
      <c r="L696" s="22"/>
      <c r="M696" s="22"/>
      <c r="N696" s="22"/>
    </row>
    <row r="697" spans="2:14">
      <c r="B697" s="22"/>
      <c r="C697" s="22"/>
      <c r="G697" s="22"/>
      <c r="H697" s="25"/>
      <c r="I697" s="29"/>
      <c r="J697" s="153"/>
      <c r="K697" s="29"/>
      <c r="L697" s="22"/>
      <c r="M697" s="22"/>
      <c r="N697" s="22"/>
    </row>
    <row r="698" spans="2:14">
      <c r="B698" s="22"/>
      <c r="C698" s="22"/>
      <c r="G698" s="22"/>
      <c r="H698" s="25"/>
      <c r="I698" s="29"/>
      <c r="J698" s="153"/>
      <c r="K698" s="29"/>
      <c r="L698" s="22"/>
      <c r="M698" s="22"/>
      <c r="N698" s="22"/>
    </row>
    <row r="699" spans="2:14">
      <c r="B699" s="22"/>
      <c r="C699" s="22"/>
      <c r="G699" s="22"/>
      <c r="H699" s="25"/>
      <c r="I699" s="29"/>
      <c r="J699" s="153"/>
      <c r="K699" s="29"/>
      <c r="L699" s="22"/>
      <c r="M699" s="22"/>
      <c r="N699" s="22"/>
    </row>
    <row r="700" spans="2:14">
      <c r="B700" s="22"/>
      <c r="C700" s="22"/>
      <c r="G700" s="22"/>
      <c r="H700" s="25"/>
      <c r="I700" s="29"/>
      <c r="J700" s="153"/>
      <c r="K700" s="29"/>
      <c r="L700" s="22"/>
      <c r="M700" s="22"/>
      <c r="N700" s="22"/>
    </row>
    <row r="701" spans="2:14">
      <c r="B701" s="22"/>
      <c r="C701" s="22"/>
      <c r="G701" s="22"/>
      <c r="H701" s="25"/>
      <c r="I701" s="29"/>
      <c r="J701" s="153"/>
      <c r="K701" s="29"/>
      <c r="L701" s="22"/>
      <c r="M701" s="22"/>
      <c r="N701" s="22"/>
    </row>
    <row r="702" spans="2:14">
      <c r="B702" s="22"/>
      <c r="C702" s="22"/>
      <c r="G702" s="22"/>
      <c r="H702" s="25"/>
      <c r="I702" s="29"/>
      <c r="J702" s="153"/>
      <c r="K702" s="29"/>
      <c r="L702" s="22"/>
      <c r="M702" s="22"/>
      <c r="N702" s="22"/>
    </row>
    <row r="703" spans="2:14">
      <c r="B703" s="22"/>
      <c r="C703" s="22"/>
      <c r="G703" s="22"/>
      <c r="H703" s="25"/>
      <c r="I703" s="29"/>
      <c r="J703" s="153"/>
      <c r="K703" s="29"/>
      <c r="L703" s="22"/>
      <c r="M703" s="22"/>
      <c r="N703" s="22"/>
    </row>
    <row r="704" spans="2:14">
      <c r="B704" s="22"/>
      <c r="C704" s="22"/>
      <c r="G704" s="22"/>
      <c r="H704" s="25"/>
      <c r="I704" s="29"/>
      <c r="J704" s="153"/>
      <c r="K704" s="29"/>
      <c r="L704" s="22"/>
      <c r="M704" s="22"/>
      <c r="N704" s="22"/>
    </row>
    <row r="705" spans="2:14">
      <c r="B705" s="22"/>
      <c r="C705" s="22"/>
      <c r="G705" s="22"/>
      <c r="H705" s="25"/>
      <c r="I705" s="29"/>
      <c r="J705" s="153"/>
      <c r="K705" s="29"/>
      <c r="L705" s="22"/>
      <c r="M705" s="22"/>
      <c r="N705" s="22"/>
    </row>
    <row r="706" spans="2:14">
      <c r="B706" s="22"/>
      <c r="C706" s="22"/>
      <c r="G706" s="22"/>
      <c r="H706" s="25"/>
      <c r="I706" s="29"/>
      <c r="J706" s="153"/>
      <c r="K706" s="29"/>
      <c r="L706" s="22"/>
      <c r="M706" s="22"/>
      <c r="N706" s="22"/>
    </row>
    <row r="707" spans="2:14">
      <c r="B707" s="22"/>
      <c r="C707" s="22"/>
      <c r="G707" s="22"/>
      <c r="H707" s="25"/>
      <c r="I707" s="29"/>
      <c r="J707" s="153"/>
      <c r="K707" s="29"/>
      <c r="L707" s="22"/>
      <c r="M707" s="22"/>
      <c r="N707" s="22"/>
    </row>
    <row r="708" spans="2:14">
      <c r="B708" s="22"/>
      <c r="C708" s="22"/>
      <c r="G708" s="22"/>
      <c r="H708" s="25"/>
      <c r="I708" s="29"/>
      <c r="J708" s="153"/>
      <c r="K708" s="29"/>
      <c r="L708" s="22"/>
      <c r="M708" s="22"/>
      <c r="N708" s="22"/>
    </row>
    <row r="709" spans="2:14">
      <c r="B709" s="22"/>
      <c r="C709" s="22"/>
      <c r="G709" s="22"/>
      <c r="H709" s="25"/>
      <c r="I709" s="29"/>
      <c r="J709" s="153"/>
      <c r="K709" s="29"/>
      <c r="L709" s="22"/>
      <c r="M709" s="22"/>
      <c r="N709" s="22"/>
    </row>
    <row r="710" spans="2:14">
      <c r="B710" s="22"/>
      <c r="C710" s="22"/>
      <c r="G710" s="22"/>
      <c r="H710" s="25"/>
      <c r="I710" s="29"/>
      <c r="J710" s="153"/>
      <c r="K710" s="29"/>
      <c r="L710" s="22"/>
      <c r="M710" s="22"/>
      <c r="N710" s="22"/>
    </row>
    <row r="711" spans="2:14">
      <c r="B711" s="22"/>
      <c r="C711" s="22"/>
      <c r="G711" s="22"/>
      <c r="H711" s="25"/>
      <c r="I711" s="29"/>
      <c r="J711" s="153"/>
      <c r="K711" s="29"/>
      <c r="L711" s="22"/>
      <c r="M711" s="22"/>
      <c r="N711" s="22"/>
    </row>
    <row r="712" spans="2:14">
      <c r="B712" s="22"/>
      <c r="C712" s="22"/>
      <c r="G712" s="22"/>
      <c r="H712" s="25"/>
      <c r="I712" s="29"/>
      <c r="J712" s="153"/>
      <c r="K712" s="29"/>
      <c r="L712" s="22"/>
      <c r="M712" s="22"/>
      <c r="N712" s="22"/>
    </row>
    <row r="713" spans="2:14">
      <c r="B713" s="22"/>
      <c r="C713" s="22"/>
      <c r="G713" s="22"/>
      <c r="H713" s="25"/>
      <c r="I713" s="29"/>
      <c r="J713" s="153"/>
      <c r="K713" s="29"/>
      <c r="L713" s="22"/>
      <c r="M713" s="22"/>
      <c r="N713" s="22"/>
    </row>
    <row r="714" spans="2:14">
      <c r="B714" s="22"/>
      <c r="C714" s="22"/>
      <c r="G714" s="22"/>
      <c r="H714" s="25"/>
      <c r="I714" s="29"/>
      <c r="J714" s="153"/>
      <c r="K714" s="29"/>
      <c r="L714" s="22"/>
      <c r="M714" s="22"/>
      <c r="N714" s="22"/>
    </row>
    <row r="715" spans="2:14">
      <c r="B715" s="22"/>
      <c r="C715" s="22"/>
      <c r="G715" s="22"/>
      <c r="H715" s="25"/>
      <c r="I715" s="29"/>
      <c r="J715" s="153"/>
      <c r="K715" s="29"/>
      <c r="L715" s="22"/>
      <c r="M715" s="22"/>
      <c r="N715" s="22"/>
    </row>
    <row r="716" spans="2:14">
      <c r="B716" s="22"/>
      <c r="C716" s="22"/>
      <c r="G716" s="22"/>
      <c r="H716" s="25"/>
      <c r="I716" s="29"/>
      <c r="J716" s="153"/>
      <c r="K716" s="29"/>
      <c r="L716" s="22"/>
      <c r="M716" s="22"/>
      <c r="N716" s="22"/>
    </row>
    <row r="717" spans="2:14">
      <c r="B717" s="22"/>
      <c r="C717" s="22"/>
      <c r="G717" s="22"/>
      <c r="H717" s="25"/>
      <c r="I717" s="29"/>
      <c r="J717" s="153"/>
      <c r="K717" s="29"/>
      <c r="L717" s="22"/>
      <c r="M717" s="22"/>
      <c r="N717" s="22"/>
    </row>
    <row r="718" spans="2:14">
      <c r="B718" s="22"/>
      <c r="C718" s="22"/>
      <c r="G718" s="22"/>
      <c r="H718" s="25"/>
      <c r="I718" s="29"/>
      <c r="J718" s="153"/>
      <c r="K718" s="29"/>
      <c r="L718" s="22"/>
      <c r="M718" s="22"/>
      <c r="N718" s="22"/>
    </row>
    <row r="719" spans="2:14">
      <c r="B719" s="22"/>
      <c r="C719" s="22"/>
      <c r="G719" s="22"/>
      <c r="H719" s="25"/>
      <c r="I719" s="29"/>
      <c r="J719" s="153"/>
      <c r="K719" s="29"/>
      <c r="L719" s="22"/>
      <c r="M719" s="22"/>
      <c r="N719" s="22"/>
    </row>
    <row r="720" spans="2:14">
      <c r="B720" s="22"/>
      <c r="C720" s="22"/>
      <c r="G720" s="22"/>
      <c r="H720" s="25"/>
      <c r="I720" s="29"/>
      <c r="J720" s="153"/>
      <c r="K720" s="29"/>
      <c r="L720" s="22"/>
      <c r="M720" s="22"/>
      <c r="N720" s="22"/>
    </row>
    <row r="721" spans="2:14">
      <c r="B721" s="22"/>
      <c r="C721" s="22"/>
      <c r="G721" s="22"/>
      <c r="H721" s="25"/>
      <c r="I721" s="29"/>
      <c r="J721" s="153"/>
      <c r="K721" s="29"/>
      <c r="L721" s="22"/>
      <c r="M721" s="22"/>
      <c r="N721" s="22"/>
    </row>
    <row r="722" spans="2:14">
      <c r="B722" s="22"/>
      <c r="C722" s="22"/>
      <c r="G722" s="22"/>
      <c r="H722" s="25"/>
      <c r="I722" s="29"/>
      <c r="J722" s="153"/>
      <c r="K722" s="29"/>
      <c r="L722" s="22"/>
      <c r="M722" s="22"/>
      <c r="N722" s="22"/>
    </row>
    <row r="723" spans="2:14">
      <c r="B723" s="22"/>
      <c r="C723" s="22"/>
      <c r="G723" s="22"/>
      <c r="H723" s="25"/>
      <c r="I723" s="29"/>
      <c r="J723" s="153"/>
      <c r="K723" s="29"/>
      <c r="L723" s="22"/>
      <c r="M723" s="22"/>
      <c r="N723" s="22"/>
    </row>
    <row r="724" spans="2:14">
      <c r="B724" s="22"/>
      <c r="C724" s="22"/>
      <c r="G724" s="22"/>
      <c r="H724" s="25"/>
      <c r="I724" s="29"/>
      <c r="J724" s="153"/>
      <c r="K724" s="29"/>
      <c r="L724" s="22"/>
      <c r="M724" s="22"/>
      <c r="N724" s="22"/>
    </row>
    <row r="725" spans="2:14">
      <c r="B725" s="22"/>
      <c r="C725" s="22"/>
      <c r="G725" s="22"/>
      <c r="H725" s="25"/>
      <c r="I725" s="29"/>
      <c r="J725" s="153"/>
      <c r="K725" s="29"/>
      <c r="L725" s="22"/>
      <c r="M725" s="22"/>
      <c r="N725" s="22"/>
    </row>
    <row r="726" spans="2:14">
      <c r="B726" s="22"/>
      <c r="C726" s="22"/>
      <c r="G726" s="22"/>
      <c r="H726" s="25"/>
      <c r="I726" s="29"/>
      <c r="J726" s="153"/>
      <c r="K726" s="29"/>
      <c r="L726" s="22"/>
      <c r="M726" s="22"/>
      <c r="N726" s="22"/>
    </row>
    <row r="727" spans="2:14">
      <c r="B727" s="22"/>
      <c r="C727" s="22"/>
      <c r="G727" s="22"/>
      <c r="H727" s="25"/>
      <c r="I727" s="29"/>
      <c r="J727" s="153"/>
      <c r="K727" s="29"/>
      <c r="L727" s="22"/>
      <c r="M727" s="22"/>
      <c r="N727" s="22"/>
    </row>
    <row r="728" spans="2:14">
      <c r="B728" s="22"/>
      <c r="C728" s="22"/>
      <c r="G728" s="22"/>
      <c r="H728" s="25"/>
      <c r="I728" s="29"/>
      <c r="J728" s="153"/>
      <c r="K728" s="29"/>
      <c r="L728" s="22"/>
      <c r="M728" s="22"/>
      <c r="N728" s="22"/>
    </row>
    <row r="729" spans="2:14">
      <c r="B729" s="22"/>
      <c r="C729" s="22"/>
      <c r="G729" s="22"/>
      <c r="H729" s="25"/>
      <c r="I729" s="29"/>
      <c r="J729" s="153"/>
      <c r="K729" s="29"/>
      <c r="L729" s="22"/>
      <c r="M729" s="22"/>
      <c r="N729" s="22"/>
    </row>
    <row r="730" spans="2:14">
      <c r="B730" s="22"/>
      <c r="C730" s="22"/>
      <c r="G730" s="22"/>
      <c r="H730" s="25"/>
      <c r="I730" s="29"/>
      <c r="J730" s="153"/>
      <c r="K730" s="29"/>
      <c r="L730" s="22"/>
      <c r="M730" s="22"/>
      <c r="N730" s="22"/>
    </row>
    <row r="731" spans="2:14">
      <c r="B731" s="22"/>
      <c r="C731" s="22"/>
      <c r="G731" s="22"/>
      <c r="H731" s="25"/>
      <c r="I731" s="29"/>
      <c r="J731" s="153"/>
      <c r="K731" s="29"/>
      <c r="L731" s="22"/>
      <c r="M731" s="22"/>
      <c r="N731" s="22"/>
    </row>
    <row r="732" spans="2:14">
      <c r="B732" s="22"/>
      <c r="C732" s="22"/>
      <c r="G732" s="22"/>
      <c r="H732" s="25"/>
      <c r="I732" s="29"/>
      <c r="J732" s="153"/>
      <c r="K732" s="29"/>
      <c r="L732" s="22"/>
      <c r="M732" s="22"/>
      <c r="N732" s="22"/>
    </row>
    <row r="733" spans="2:14">
      <c r="B733" s="22"/>
      <c r="C733" s="22"/>
      <c r="G733" s="22"/>
      <c r="H733" s="25"/>
      <c r="I733" s="29"/>
      <c r="J733" s="153"/>
      <c r="K733" s="29"/>
      <c r="L733" s="22"/>
      <c r="M733" s="22"/>
      <c r="N733" s="22"/>
    </row>
    <row r="734" spans="2:14">
      <c r="B734" s="22"/>
      <c r="C734" s="22"/>
      <c r="G734" s="22"/>
      <c r="H734" s="25"/>
      <c r="I734" s="29"/>
      <c r="J734" s="153"/>
      <c r="K734" s="29"/>
      <c r="L734" s="22"/>
      <c r="M734" s="22"/>
      <c r="N734" s="22"/>
    </row>
    <row r="735" spans="2:14">
      <c r="B735" s="22"/>
      <c r="C735" s="22"/>
      <c r="G735" s="22"/>
      <c r="H735" s="25"/>
      <c r="I735" s="29"/>
      <c r="J735" s="153"/>
      <c r="K735" s="29"/>
      <c r="L735" s="22"/>
      <c r="M735" s="22"/>
      <c r="N735" s="22"/>
    </row>
    <row r="736" spans="2:14">
      <c r="B736" s="22"/>
      <c r="C736" s="22"/>
      <c r="G736" s="22"/>
      <c r="H736" s="25"/>
      <c r="I736" s="29"/>
      <c r="J736" s="153"/>
      <c r="K736" s="29"/>
      <c r="L736" s="22"/>
      <c r="M736" s="22"/>
      <c r="N736" s="22"/>
    </row>
    <row r="737" spans="2:14">
      <c r="B737" s="22"/>
      <c r="C737" s="22"/>
      <c r="G737" s="22"/>
      <c r="H737" s="25"/>
      <c r="I737" s="29"/>
      <c r="J737" s="153"/>
      <c r="K737" s="29"/>
      <c r="L737" s="22"/>
      <c r="M737" s="22"/>
      <c r="N737" s="22"/>
    </row>
    <row r="738" spans="2:14">
      <c r="B738" s="22"/>
      <c r="C738" s="22"/>
      <c r="G738" s="22"/>
      <c r="H738" s="25"/>
      <c r="I738" s="29"/>
      <c r="J738" s="153"/>
      <c r="K738" s="29"/>
      <c r="L738" s="22"/>
      <c r="M738" s="22"/>
      <c r="N738" s="22"/>
    </row>
    <row r="739" spans="2:14">
      <c r="B739" s="22"/>
      <c r="C739" s="22"/>
      <c r="G739" s="22"/>
      <c r="H739" s="25"/>
      <c r="I739" s="29"/>
      <c r="J739" s="153"/>
      <c r="K739" s="29"/>
      <c r="L739" s="22"/>
      <c r="M739" s="22"/>
      <c r="N739" s="22"/>
    </row>
    <row r="740" spans="2:14">
      <c r="B740" s="22"/>
      <c r="C740" s="22"/>
      <c r="G740" s="22"/>
      <c r="H740" s="25"/>
      <c r="I740" s="29"/>
      <c r="J740" s="153"/>
      <c r="K740" s="29"/>
      <c r="L740" s="22"/>
      <c r="M740" s="22"/>
      <c r="N740" s="22"/>
    </row>
    <row r="741" spans="2:14">
      <c r="B741" s="22"/>
      <c r="C741" s="22"/>
      <c r="G741" s="22"/>
      <c r="H741" s="25"/>
      <c r="I741" s="29"/>
      <c r="J741" s="153"/>
      <c r="K741" s="29"/>
      <c r="L741" s="22"/>
      <c r="M741" s="22"/>
      <c r="N741" s="22"/>
    </row>
    <row r="742" spans="2:14">
      <c r="B742" s="22"/>
      <c r="C742" s="22"/>
      <c r="G742" s="22"/>
      <c r="H742" s="25"/>
      <c r="I742" s="29"/>
      <c r="J742" s="153"/>
      <c r="K742" s="29"/>
      <c r="L742" s="22"/>
      <c r="M742" s="22"/>
      <c r="N742" s="22"/>
    </row>
    <row r="743" spans="2:14">
      <c r="B743" s="22"/>
      <c r="C743" s="22"/>
      <c r="G743" s="22"/>
      <c r="H743" s="25"/>
      <c r="I743" s="29"/>
      <c r="J743" s="153"/>
      <c r="K743" s="29"/>
      <c r="L743" s="22"/>
      <c r="M743" s="22"/>
      <c r="N743" s="22"/>
    </row>
    <row r="744" spans="2:14">
      <c r="B744" s="22"/>
      <c r="C744" s="22"/>
      <c r="G744" s="22"/>
      <c r="H744" s="25"/>
      <c r="I744" s="29"/>
      <c r="J744" s="153"/>
      <c r="K744" s="29"/>
      <c r="L744" s="22"/>
      <c r="M744" s="22"/>
      <c r="N744" s="22"/>
    </row>
    <row r="745" spans="2:14">
      <c r="B745" s="22"/>
      <c r="C745" s="22"/>
      <c r="G745" s="22"/>
      <c r="H745" s="25"/>
      <c r="I745" s="29"/>
      <c r="J745" s="153"/>
      <c r="K745" s="29"/>
      <c r="L745" s="22"/>
      <c r="M745" s="22"/>
      <c r="N745" s="22"/>
    </row>
    <row r="746" spans="2:14">
      <c r="B746" s="22"/>
      <c r="C746" s="22"/>
      <c r="G746" s="22"/>
      <c r="H746" s="25"/>
      <c r="I746" s="29"/>
      <c r="J746" s="153"/>
      <c r="K746" s="29"/>
      <c r="L746" s="22"/>
      <c r="M746" s="22"/>
      <c r="N746" s="22"/>
    </row>
    <row r="747" spans="2:14">
      <c r="B747" s="22"/>
      <c r="C747" s="22"/>
      <c r="G747" s="22"/>
      <c r="H747" s="25"/>
      <c r="I747" s="29"/>
      <c r="J747" s="153"/>
      <c r="K747" s="29"/>
      <c r="L747" s="22"/>
      <c r="M747" s="22"/>
      <c r="N747" s="22"/>
    </row>
    <row r="748" spans="2:14">
      <c r="B748" s="22"/>
      <c r="C748" s="22"/>
      <c r="G748" s="22"/>
      <c r="H748" s="25"/>
      <c r="I748" s="29"/>
      <c r="J748" s="153"/>
      <c r="K748" s="29"/>
      <c r="L748" s="22"/>
      <c r="M748" s="22"/>
      <c r="N748" s="22"/>
    </row>
    <row r="749" spans="2:14">
      <c r="B749" s="22"/>
      <c r="C749" s="22"/>
      <c r="G749" s="22"/>
      <c r="H749" s="25"/>
      <c r="I749" s="29"/>
      <c r="J749" s="153"/>
      <c r="K749" s="29"/>
      <c r="L749" s="22"/>
      <c r="M749" s="22"/>
      <c r="N749" s="22"/>
    </row>
  </sheetData>
  <mergeCells count="15">
    <mergeCell ref="A1:K1"/>
    <mergeCell ref="A41:A42"/>
    <mergeCell ref="J3:J4"/>
    <mergeCell ref="K3:K4"/>
    <mergeCell ref="A7:A8"/>
    <mergeCell ref="A10:A12"/>
    <mergeCell ref="A32:A39"/>
    <mergeCell ref="A18:A30"/>
    <mergeCell ref="L3:N3"/>
    <mergeCell ref="H3:H4"/>
    <mergeCell ref="I3:I4"/>
    <mergeCell ref="A3:B4"/>
    <mergeCell ref="C3:C4"/>
    <mergeCell ref="D3:F3"/>
    <mergeCell ref="G3:G4"/>
  </mergeCells>
  <hyperlinks>
    <hyperlink ref="D3" location="_ftn1" display="_ftn1"/>
  </hyperlinks>
  <pageMargins left="0.24" right="0.16" top="0.26" bottom="0.2" header="0.2" footer="0.2"/>
  <pageSetup paperSize="9" scale="95" orientation="landscape" verticalDpi="0" r:id="rId1"/>
  <ignoredErrors>
    <ignoredError sqref="D7:F7 A41:F41 A42:F42 A40:F40 A31:H31 H42:K42 A10:F10 D8:F8 B12:F12 B11:F11 A9:F9 A15:K15 A18:F18 A17:F17 H17:K17 B38:F39 B33:F35 B29:F30 B19:F25 D13:F14 H10:I10 H11:K11 A16:F16 H16:K16 H18:K18 H29:K30 H19:K25 B26:F27 H26:K27 A32:F32 H32:K32 H38:K39 H33:K35 H41:K41 J31:K31" numberStoredAsText="1"/>
    <ignoredError sqref="L22:N22 L12:N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L29"/>
  <sheetViews>
    <sheetView zoomScale="90" zoomScaleNormal="90" workbookViewId="0">
      <selection activeCell="G12" sqref="G12"/>
    </sheetView>
  </sheetViews>
  <sheetFormatPr defaultRowHeight="15"/>
  <cols>
    <col min="1" max="1" width="4.28515625" customWidth="1"/>
    <col min="2" max="2" width="51.28515625" customWidth="1"/>
    <col min="3" max="3" width="21.42578125" style="383" customWidth="1"/>
    <col min="4" max="4" width="18.140625" customWidth="1"/>
    <col min="5" max="5" width="16.28515625" customWidth="1"/>
    <col min="6" max="6" width="17.42578125" customWidth="1"/>
    <col min="7" max="7" width="17" customWidth="1"/>
    <col min="8" max="8" width="11.140625" customWidth="1"/>
    <col min="9" max="9" width="42.140625" customWidth="1"/>
    <col min="10" max="10" width="13.5703125" customWidth="1"/>
    <col min="11" max="11" width="11.5703125" customWidth="1"/>
    <col min="258" max="258" width="46.85546875" customWidth="1"/>
    <col min="259" max="259" width="21.42578125" customWidth="1"/>
    <col min="260" max="260" width="18.140625" customWidth="1"/>
    <col min="261" max="261" width="14.5703125" customWidth="1"/>
    <col min="262" max="262" width="13.85546875" customWidth="1"/>
    <col min="263" max="263" width="15" customWidth="1"/>
    <col min="514" max="514" width="46.85546875" customWidth="1"/>
    <col min="515" max="515" width="21.42578125" customWidth="1"/>
    <col min="516" max="516" width="18.140625" customWidth="1"/>
    <col min="517" max="517" width="14.5703125" customWidth="1"/>
    <col min="518" max="518" width="13.85546875" customWidth="1"/>
    <col min="519" max="519" width="15" customWidth="1"/>
    <col min="770" max="770" width="46.85546875" customWidth="1"/>
    <col min="771" max="771" width="21.42578125" customWidth="1"/>
    <col min="772" max="772" width="18.140625" customWidth="1"/>
    <col min="773" max="773" width="14.5703125" customWidth="1"/>
    <col min="774" max="774" width="13.85546875" customWidth="1"/>
    <col min="775" max="775" width="15" customWidth="1"/>
    <col min="1026" max="1026" width="46.85546875" customWidth="1"/>
    <col min="1027" max="1027" width="21.42578125" customWidth="1"/>
    <col min="1028" max="1028" width="18.140625" customWidth="1"/>
    <col min="1029" max="1029" width="14.5703125" customWidth="1"/>
    <col min="1030" max="1030" width="13.85546875" customWidth="1"/>
    <col min="1031" max="1031" width="15" customWidth="1"/>
    <col min="1282" max="1282" width="46.85546875" customWidth="1"/>
    <col min="1283" max="1283" width="21.42578125" customWidth="1"/>
    <col min="1284" max="1284" width="18.140625" customWidth="1"/>
    <col min="1285" max="1285" width="14.5703125" customWidth="1"/>
    <col min="1286" max="1286" width="13.85546875" customWidth="1"/>
    <col min="1287" max="1287" width="15" customWidth="1"/>
    <col min="1538" max="1538" width="46.85546875" customWidth="1"/>
    <col min="1539" max="1539" width="21.42578125" customWidth="1"/>
    <col min="1540" max="1540" width="18.140625" customWidth="1"/>
    <col min="1541" max="1541" width="14.5703125" customWidth="1"/>
    <col min="1542" max="1542" width="13.85546875" customWidth="1"/>
    <col min="1543" max="1543" width="15" customWidth="1"/>
    <col min="1794" max="1794" width="46.85546875" customWidth="1"/>
    <col min="1795" max="1795" width="21.42578125" customWidth="1"/>
    <col min="1796" max="1796" width="18.140625" customWidth="1"/>
    <col min="1797" max="1797" width="14.5703125" customWidth="1"/>
    <col min="1798" max="1798" width="13.85546875" customWidth="1"/>
    <col min="1799" max="1799" width="15" customWidth="1"/>
    <col min="2050" max="2050" width="46.85546875" customWidth="1"/>
    <col min="2051" max="2051" width="21.42578125" customWidth="1"/>
    <col min="2052" max="2052" width="18.140625" customWidth="1"/>
    <col min="2053" max="2053" width="14.5703125" customWidth="1"/>
    <col min="2054" max="2054" width="13.85546875" customWidth="1"/>
    <col min="2055" max="2055" width="15" customWidth="1"/>
    <col min="2306" max="2306" width="46.85546875" customWidth="1"/>
    <col min="2307" max="2307" width="21.42578125" customWidth="1"/>
    <col min="2308" max="2308" width="18.140625" customWidth="1"/>
    <col min="2309" max="2309" width="14.5703125" customWidth="1"/>
    <col min="2310" max="2310" width="13.85546875" customWidth="1"/>
    <col min="2311" max="2311" width="15" customWidth="1"/>
    <col min="2562" max="2562" width="46.85546875" customWidth="1"/>
    <col min="2563" max="2563" width="21.42578125" customWidth="1"/>
    <col min="2564" max="2564" width="18.140625" customWidth="1"/>
    <col min="2565" max="2565" width="14.5703125" customWidth="1"/>
    <col min="2566" max="2566" width="13.85546875" customWidth="1"/>
    <col min="2567" max="2567" width="15" customWidth="1"/>
    <col min="2818" max="2818" width="46.85546875" customWidth="1"/>
    <col min="2819" max="2819" width="21.42578125" customWidth="1"/>
    <col min="2820" max="2820" width="18.140625" customWidth="1"/>
    <col min="2821" max="2821" width="14.5703125" customWidth="1"/>
    <col min="2822" max="2822" width="13.85546875" customWidth="1"/>
    <col min="2823" max="2823" width="15" customWidth="1"/>
    <col min="3074" max="3074" width="46.85546875" customWidth="1"/>
    <col min="3075" max="3075" width="21.42578125" customWidth="1"/>
    <col min="3076" max="3076" width="18.140625" customWidth="1"/>
    <col min="3077" max="3077" width="14.5703125" customWidth="1"/>
    <col min="3078" max="3078" width="13.85546875" customWidth="1"/>
    <col min="3079" max="3079" width="15" customWidth="1"/>
    <col min="3330" max="3330" width="46.85546875" customWidth="1"/>
    <col min="3331" max="3331" width="21.42578125" customWidth="1"/>
    <col min="3332" max="3332" width="18.140625" customWidth="1"/>
    <col min="3333" max="3333" width="14.5703125" customWidth="1"/>
    <col min="3334" max="3334" width="13.85546875" customWidth="1"/>
    <col min="3335" max="3335" width="15" customWidth="1"/>
    <col min="3586" max="3586" width="46.85546875" customWidth="1"/>
    <col min="3587" max="3587" width="21.42578125" customWidth="1"/>
    <col min="3588" max="3588" width="18.140625" customWidth="1"/>
    <col min="3589" max="3589" width="14.5703125" customWidth="1"/>
    <col min="3590" max="3590" width="13.85546875" customWidth="1"/>
    <col min="3591" max="3591" width="15" customWidth="1"/>
    <col min="3842" max="3842" width="46.85546875" customWidth="1"/>
    <col min="3843" max="3843" width="21.42578125" customWidth="1"/>
    <col min="3844" max="3844" width="18.140625" customWidth="1"/>
    <col min="3845" max="3845" width="14.5703125" customWidth="1"/>
    <col min="3846" max="3846" width="13.85546875" customWidth="1"/>
    <col min="3847" max="3847" width="15" customWidth="1"/>
    <col min="4098" max="4098" width="46.85546875" customWidth="1"/>
    <col min="4099" max="4099" width="21.42578125" customWidth="1"/>
    <col min="4100" max="4100" width="18.140625" customWidth="1"/>
    <col min="4101" max="4101" width="14.5703125" customWidth="1"/>
    <col min="4102" max="4102" width="13.85546875" customWidth="1"/>
    <col min="4103" max="4103" width="15" customWidth="1"/>
    <col min="4354" max="4354" width="46.85546875" customWidth="1"/>
    <col min="4355" max="4355" width="21.42578125" customWidth="1"/>
    <col min="4356" max="4356" width="18.140625" customWidth="1"/>
    <col min="4357" max="4357" width="14.5703125" customWidth="1"/>
    <col min="4358" max="4358" width="13.85546875" customWidth="1"/>
    <col min="4359" max="4359" width="15" customWidth="1"/>
    <col min="4610" max="4610" width="46.85546875" customWidth="1"/>
    <col min="4611" max="4611" width="21.42578125" customWidth="1"/>
    <col min="4612" max="4612" width="18.140625" customWidth="1"/>
    <col min="4613" max="4613" width="14.5703125" customWidth="1"/>
    <col min="4614" max="4614" width="13.85546875" customWidth="1"/>
    <col min="4615" max="4615" width="15" customWidth="1"/>
    <col min="4866" max="4866" width="46.85546875" customWidth="1"/>
    <col min="4867" max="4867" width="21.42578125" customWidth="1"/>
    <col min="4868" max="4868" width="18.140625" customWidth="1"/>
    <col min="4869" max="4869" width="14.5703125" customWidth="1"/>
    <col min="4870" max="4870" width="13.85546875" customWidth="1"/>
    <col min="4871" max="4871" width="15" customWidth="1"/>
    <col min="5122" max="5122" width="46.85546875" customWidth="1"/>
    <col min="5123" max="5123" width="21.42578125" customWidth="1"/>
    <col min="5124" max="5124" width="18.140625" customWidth="1"/>
    <col min="5125" max="5125" width="14.5703125" customWidth="1"/>
    <col min="5126" max="5126" width="13.85546875" customWidth="1"/>
    <col min="5127" max="5127" width="15" customWidth="1"/>
    <col min="5378" max="5378" width="46.85546875" customWidth="1"/>
    <col min="5379" max="5379" width="21.42578125" customWidth="1"/>
    <col min="5380" max="5380" width="18.140625" customWidth="1"/>
    <col min="5381" max="5381" width="14.5703125" customWidth="1"/>
    <col min="5382" max="5382" width="13.85546875" customWidth="1"/>
    <col min="5383" max="5383" width="15" customWidth="1"/>
    <col min="5634" max="5634" width="46.85546875" customWidth="1"/>
    <col min="5635" max="5635" width="21.42578125" customWidth="1"/>
    <col min="5636" max="5636" width="18.140625" customWidth="1"/>
    <col min="5637" max="5637" width="14.5703125" customWidth="1"/>
    <col min="5638" max="5638" width="13.85546875" customWidth="1"/>
    <col min="5639" max="5639" width="15" customWidth="1"/>
    <col min="5890" max="5890" width="46.85546875" customWidth="1"/>
    <col min="5891" max="5891" width="21.42578125" customWidth="1"/>
    <col min="5892" max="5892" width="18.140625" customWidth="1"/>
    <col min="5893" max="5893" width="14.5703125" customWidth="1"/>
    <col min="5894" max="5894" width="13.85546875" customWidth="1"/>
    <col min="5895" max="5895" width="15" customWidth="1"/>
    <col min="6146" max="6146" width="46.85546875" customWidth="1"/>
    <col min="6147" max="6147" width="21.42578125" customWidth="1"/>
    <col min="6148" max="6148" width="18.140625" customWidth="1"/>
    <col min="6149" max="6149" width="14.5703125" customWidth="1"/>
    <col min="6150" max="6150" width="13.85546875" customWidth="1"/>
    <col min="6151" max="6151" width="15" customWidth="1"/>
    <col min="6402" max="6402" width="46.85546875" customWidth="1"/>
    <col min="6403" max="6403" width="21.42578125" customWidth="1"/>
    <col min="6404" max="6404" width="18.140625" customWidth="1"/>
    <col min="6405" max="6405" width="14.5703125" customWidth="1"/>
    <col min="6406" max="6406" width="13.85546875" customWidth="1"/>
    <col min="6407" max="6407" width="15" customWidth="1"/>
    <col min="6658" max="6658" width="46.85546875" customWidth="1"/>
    <col min="6659" max="6659" width="21.42578125" customWidth="1"/>
    <col min="6660" max="6660" width="18.140625" customWidth="1"/>
    <col min="6661" max="6661" width="14.5703125" customWidth="1"/>
    <col min="6662" max="6662" width="13.85546875" customWidth="1"/>
    <col min="6663" max="6663" width="15" customWidth="1"/>
    <col min="6914" max="6914" width="46.85546875" customWidth="1"/>
    <col min="6915" max="6915" width="21.42578125" customWidth="1"/>
    <col min="6916" max="6916" width="18.140625" customWidth="1"/>
    <col min="6917" max="6917" width="14.5703125" customWidth="1"/>
    <col min="6918" max="6918" width="13.85546875" customWidth="1"/>
    <col min="6919" max="6919" width="15" customWidth="1"/>
    <col min="7170" max="7170" width="46.85546875" customWidth="1"/>
    <col min="7171" max="7171" width="21.42578125" customWidth="1"/>
    <col min="7172" max="7172" width="18.140625" customWidth="1"/>
    <col min="7173" max="7173" width="14.5703125" customWidth="1"/>
    <col min="7174" max="7174" width="13.85546875" customWidth="1"/>
    <col min="7175" max="7175" width="15" customWidth="1"/>
    <col min="7426" max="7426" width="46.85546875" customWidth="1"/>
    <col min="7427" max="7427" width="21.42578125" customWidth="1"/>
    <col min="7428" max="7428" width="18.140625" customWidth="1"/>
    <col min="7429" max="7429" width="14.5703125" customWidth="1"/>
    <col min="7430" max="7430" width="13.85546875" customWidth="1"/>
    <col min="7431" max="7431" width="15" customWidth="1"/>
    <col min="7682" max="7682" width="46.85546875" customWidth="1"/>
    <col min="7683" max="7683" width="21.42578125" customWidth="1"/>
    <col min="7684" max="7684" width="18.140625" customWidth="1"/>
    <col min="7685" max="7685" width="14.5703125" customWidth="1"/>
    <col min="7686" max="7686" width="13.85546875" customWidth="1"/>
    <col min="7687" max="7687" width="15" customWidth="1"/>
    <col min="7938" max="7938" width="46.85546875" customWidth="1"/>
    <col min="7939" max="7939" width="21.42578125" customWidth="1"/>
    <col min="7940" max="7940" width="18.140625" customWidth="1"/>
    <col min="7941" max="7941" width="14.5703125" customWidth="1"/>
    <col min="7942" max="7942" width="13.85546875" customWidth="1"/>
    <col min="7943" max="7943" width="15" customWidth="1"/>
    <col min="8194" max="8194" width="46.85546875" customWidth="1"/>
    <col min="8195" max="8195" width="21.42578125" customWidth="1"/>
    <col min="8196" max="8196" width="18.140625" customWidth="1"/>
    <col min="8197" max="8197" width="14.5703125" customWidth="1"/>
    <col min="8198" max="8198" width="13.85546875" customWidth="1"/>
    <col min="8199" max="8199" width="15" customWidth="1"/>
    <col min="8450" max="8450" width="46.85546875" customWidth="1"/>
    <col min="8451" max="8451" width="21.42578125" customWidth="1"/>
    <col min="8452" max="8452" width="18.140625" customWidth="1"/>
    <col min="8453" max="8453" width="14.5703125" customWidth="1"/>
    <col min="8454" max="8454" width="13.85546875" customWidth="1"/>
    <col min="8455" max="8455" width="15" customWidth="1"/>
    <col min="8706" max="8706" width="46.85546875" customWidth="1"/>
    <col min="8707" max="8707" width="21.42578125" customWidth="1"/>
    <col min="8708" max="8708" width="18.140625" customWidth="1"/>
    <col min="8709" max="8709" width="14.5703125" customWidth="1"/>
    <col min="8710" max="8710" width="13.85546875" customWidth="1"/>
    <col min="8711" max="8711" width="15" customWidth="1"/>
    <col min="8962" max="8962" width="46.85546875" customWidth="1"/>
    <col min="8963" max="8963" width="21.42578125" customWidth="1"/>
    <col min="8964" max="8964" width="18.140625" customWidth="1"/>
    <col min="8965" max="8965" width="14.5703125" customWidth="1"/>
    <col min="8966" max="8966" width="13.85546875" customWidth="1"/>
    <col min="8967" max="8967" width="15" customWidth="1"/>
    <col min="9218" max="9218" width="46.85546875" customWidth="1"/>
    <col min="9219" max="9219" width="21.42578125" customWidth="1"/>
    <col min="9220" max="9220" width="18.140625" customWidth="1"/>
    <col min="9221" max="9221" width="14.5703125" customWidth="1"/>
    <col min="9222" max="9222" width="13.85546875" customWidth="1"/>
    <col min="9223" max="9223" width="15" customWidth="1"/>
    <col min="9474" max="9474" width="46.85546875" customWidth="1"/>
    <col min="9475" max="9475" width="21.42578125" customWidth="1"/>
    <col min="9476" max="9476" width="18.140625" customWidth="1"/>
    <col min="9477" max="9477" width="14.5703125" customWidth="1"/>
    <col min="9478" max="9478" width="13.85546875" customWidth="1"/>
    <col min="9479" max="9479" width="15" customWidth="1"/>
    <col min="9730" max="9730" width="46.85546875" customWidth="1"/>
    <col min="9731" max="9731" width="21.42578125" customWidth="1"/>
    <col min="9732" max="9732" width="18.140625" customWidth="1"/>
    <col min="9733" max="9733" width="14.5703125" customWidth="1"/>
    <col min="9734" max="9734" width="13.85546875" customWidth="1"/>
    <col min="9735" max="9735" width="15" customWidth="1"/>
    <col min="9986" max="9986" width="46.85546875" customWidth="1"/>
    <col min="9987" max="9987" width="21.42578125" customWidth="1"/>
    <col min="9988" max="9988" width="18.140625" customWidth="1"/>
    <col min="9989" max="9989" width="14.5703125" customWidth="1"/>
    <col min="9990" max="9990" width="13.85546875" customWidth="1"/>
    <col min="9991" max="9991" width="15" customWidth="1"/>
    <col min="10242" max="10242" width="46.85546875" customWidth="1"/>
    <col min="10243" max="10243" width="21.42578125" customWidth="1"/>
    <col min="10244" max="10244" width="18.140625" customWidth="1"/>
    <col min="10245" max="10245" width="14.5703125" customWidth="1"/>
    <col min="10246" max="10246" width="13.85546875" customWidth="1"/>
    <col min="10247" max="10247" width="15" customWidth="1"/>
    <col min="10498" max="10498" width="46.85546875" customWidth="1"/>
    <col min="10499" max="10499" width="21.42578125" customWidth="1"/>
    <col min="10500" max="10500" width="18.140625" customWidth="1"/>
    <col min="10501" max="10501" width="14.5703125" customWidth="1"/>
    <col min="10502" max="10502" width="13.85546875" customWidth="1"/>
    <col min="10503" max="10503" width="15" customWidth="1"/>
    <col min="10754" max="10754" width="46.85546875" customWidth="1"/>
    <col min="10755" max="10755" width="21.42578125" customWidth="1"/>
    <col min="10756" max="10756" width="18.140625" customWidth="1"/>
    <col min="10757" max="10757" width="14.5703125" customWidth="1"/>
    <col min="10758" max="10758" width="13.85546875" customWidth="1"/>
    <col min="10759" max="10759" width="15" customWidth="1"/>
    <col min="11010" max="11010" width="46.85546875" customWidth="1"/>
    <col min="11011" max="11011" width="21.42578125" customWidth="1"/>
    <col min="11012" max="11012" width="18.140625" customWidth="1"/>
    <col min="11013" max="11013" width="14.5703125" customWidth="1"/>
    <col min="11014" max="11014" width="13.85546875" customWidth="1"/>
    <col min="11015" max="11015" width="15" customWidth="1"/>
    <col min="11266" max="11266" width="46.85546875" customWidth="1"/>
    <col min="11267" max="11267" width="21.42578125" customWidth="1"/>
    <col min="11268" max="11268" width="18.140625" customWidth="1"/>
    <col min="11269" max="11269" width="14.5703125" customWidth="1"/>
    <col min="11270" max="11270" width="13.85546875" customWidth="1"/>
    <col min="11271" max="11271" width="15" customWidth="1"/>
    <col min="11522" max="11522" width="46.85546875" customWidth="1"/>
    <col min="11523" max="11523" width="21.42578125" customWidth="1"/>
    <col min="11524" max="11524" width="18.140625" customWidth="1"/>
    <col min="11525" max="11525" width="14.5703125" customWidth="1"/>
    <col min="11526" max="11526" width="13.85546875" customWidth="1"/>
    <col min="11527" max="11527" width="15" customWidth="1"/>
    <col min="11778" max="11778" width="46.85546875" customWidth="1"/>
    <col min="11779" max="11779" width="21.42578125" customWidth="1"/>
    <col min="11780" max="11780" width="18.140625" customWidth="1"/>
    <col min="11781" max="11781" width="14.5703125" customWidth="1"/>
    <col min="11782" max="11782" width="13.85546875" customWidth="1"/>
    <col min="11783" max="11783" width="15" customWidth="1"/>
    <col min="12034" max="12034" width="46.85546875" customWidth="1"/>
    <col min="12035" max="12035" width="21.42578125" customWidth="1"/>
    <col min="12036" max="12036" width="18.140625" customWidth="1"/>
    <col min="12037" max="12037" width="14.5703125" customWidth="1"/>
    <col min="12038" max="12038" width="13.85546875" customWidth="1"/>
    <col min="12039" max="12039" width="15" customWidth="1"/>
    <col min="12290" max="12290" width="46.85546875" customWidth="1"/>
    <col min="12291" max="12291" width="21.42578125" customWidth="1"/>
    <col min="12292" max="12292" width="18.140625" customWidth="1"/>
    <col min="12293" max="12293" width="14.5703125" customWidth="1"/>
    <col min="12294" max="12294" width="13.85546875" customWidth="1"/>
    <col min="12295" max="12295" width="15" customWidth="1"/>
    <col min="12546" max="12546" width="46.85546875" customWidth="1"/>
    <col min="12547" max="12547" width="21.42578125" customWidth="1"/>
    <col min="12548" max="12548" width="18.140625" customWidth="1"/>
    <col min="12549" max="12549" width="14.5703125" customWidth="1"/>
    <col min="12550" max="12550" width="13.85546875" customWidth="1"/>
    <col min="12551" max="12551" width="15" customWidth="1"/>
    <col min="12802" max="12802" width="46.85546875" customWidth="1"/>
    <col min="12803" max="12803" width="21.42578125" customWidth="1"/>
    <col min="12804" max="12804" width="18.140625" customWidth="1"/>
    <col min="12805" max="12805" width="14.5703125" customWidth="1"/>
    <col min="12806" max="12806" width="13.85546875" customWidth="1"/>
    <col min="12807" max="12807" width="15" customWidth="1"/>
    <col min="13058" max="13058" width="46.85546875" customWidth="1"/>
    <col min="13059" max="13059" width="21.42578125" customWidth="1"/>
    <col min="13060" max="13060" width="18.140625" customWidth="1"/>
    <col min="13061" max="13061" width="14.5703125" customWidth="1"/>
    <col min="13062" max="13062" width="13.85546875" customWidth="1"/>
    <col min="13063" max="13063" width="15" customWidth="1"/>
    <col min="13314" max="13314" width="46.85546875" customWidth="1"/>
    <col min="13315" max="13315" width="21.42578125" customWidth="1"/>
    <col min="13316" max="13316" width="18.140625" customWidth="1"/>
    <col min="13317" max="13317" width="14.5703125" customWidth="1"/>
    <col min="13318" max="13318" width="13.85546875" customWidth="1"/>
    <col min="13319" max="13319" width="15" customWidth="1"/>
    <col min="13570" max="13570" width="46.85546875" customWidth="1"/>
    <col min="13571" max="13571" width="21.42578125" customWidth="1"/>
    <col min="13572" max="13572" width="18.140625" customWidth="1"/>
    <col min="13573" max="13573" width="14.5703125" customWidth="1"/>
    <col min="13574" max="13574" width="13.85546875" customWidth="1"/>
    <col min="13575" max="13575" width="15" customWidth="1"/>
    <col min="13826" max="13826" width="46.85546875" customWidth="1"/>
    <col min="13827" max="13827" width="21.42578125" customWidth="1"/>
    <col min="13828" max="13828" width="18.140625" customWidth="1"/>
    <col min="13829" max="13829" width="14.5703125" customWidth="1"/>
    <col min="13830" max="13830" width="13.85546875" customWidth="1"/>
    <col min="13831" max="13831" width="15" customWidth="1"/>
    <col min="14082" max="14082" width="46.85546875" customWidth="1"/>
    <col min="14083" max="14083" width="21.42578125" customWidth="1"/>
    <col min="14084" max="14084" width="18.140625" customWidth="1"/>
    <col min="14085" max="14085" width="14.5703125" customWidth="1"/>
    <col min="14086" max="14086" width="13.85546875" customWidth="1"/>
    <col min="14087" max="14087" width="15" customWidth="1"/>
    <col min="14338" max="14338" width="46.85546875" customWidth="1"/>
    <col min="14339" max="14339" width="21.42578125" customWidth="1"/>
    <col min="14340" max="14340" width="18.140625" customWidth="1"/>
    <col min="14341" max="14341" width="14.5703125" customWidth="1"/>
    <col min="14342" max="14342" width="13.85546875" customWidth="1"/>
    <col min="14343" max="14343" width="15" customWidth="1"/>
    <col min="14594" max="14594" width="46.85546875" customWidth="1"/>
    <col min="14595" max="14595" width="21.42578125" customWidth="1"/>
    <col min="14596" max="14596" width="18.140625" customWidth="1"/>
    <col min="14597" max="14597" width="14.5703125" customWidth="1"/>
    <col min="14598" max="14598" width="13.85546875" customWidth="1"/>
    <col min="14599" max="14599" width="15" customWidth="1"/>
    <col min="14850" max="14850" width="46.85546875" customWidth="1"/>
    <col min="14851" max="14851" width="21.42578125" customWidth="1"/>
    <col min="14852" max="14852" width="18.140625" customWidth="1"/>
    <col min="14853" max="14853" width="14.5703125" customWidth="1"/>
    <col min="14854" max="14854" width="13.85546875" customWidth="1"/>
    <col min="14855" max="14855" width="15" customWidth="1"/>
    <col min="15106" max="15106" width="46.85546875" customWidth="1"/>
    <col min="15107" max="15107" width="21.42578125" customWidth="1"/>
    <col min="15108" max="15108" width="18.140625" customWidth="1"/>
    <col min="15109" max="15109" width="14.5703125" customWidth="1"/>
    <col min="15110" max="15110" width="13.85546875" customWidth="1"/>
    <col min="15111" max="15111" width="15" customWidth="1"/>
    <col min="15362" max="15362" width="46.85546875" customWidth="1"/>
    <col min="15363" max="15363" width="21.42578125" customWidth="1"/>
    <col min="15364" max="15364" width="18.140625" customWidth="1"/>
    <col min="15365" max="15365" width="14.5703125" customWidth="1"/>
    <col min="15366" max="15366" width="13.85546875" customWidth="1"/>
    <col min="15367" max="15367" width="15" customWidth="1"/>
    <col min="15618" max="15618" width="46.85546875" customWidth="1"/>
    <col min="15619" max="15619" width="21.42578125" customWidth="1"/>
    <col min="15620" max="15620" width="18.140625" customWidth="1"/>
    <col min="15621" max="15621" width="14.5703125" customWidth="1"/>
    <col min="15622" max="15622" width="13.85546875" customWidth="1"/>
    <col min="15623" max="15623" width="15" customWidth="1"/>
    <col min="15874" max="15874" width="46.85546875" customWidth="1"/>
    <col min="15875" max="15875" width="21.42578125" customWidth="1"/>
    <col min="15876" max="15876" width="18.140625" customWidth="1"/>
    <col min="15877" max="15877" width="14.5703125" customWidth="1"/>
    <col min="15878" max="15878" width="13.85546875" customWidth="1"/>
    <col min="15879" max="15879" width="15" customWidth="1"/>
    <col min="16130" max="16130" width="46.85546875" customWidth="1"/>
    <col min="16131" max="16131" width="21.42578125" customWidth="1"/>
    <col min="16132" max="16132" width="18.140625" customWidth="1"/>
    <col min="16133" max="16133" width="14.5703125" customWidth="1"/>
    <col min="16134" max="16134" width="13.85546875" customWidth="1"/>
    <col min="16135" max="16135" width="15" customWidth="1"/>
  </cols>
  <sheetData>
    <row r="1" spans="2:12" ht="43.5" customHeight="1">
      <c r="B1" s="804" t="s">
        <v>38</v>
      </c>
      <c r="C1" s="804"/>
      <c r="D1" s="804"/>
      <c r="E1" s="804"/>
      <c r="F1" s="804"/>
      <c r="G1" s="804"/>
    </row>
    <row r="2" spans="2:12" ht="18" customHeight="1">
      <c r="G2" s="23" t="s">
        <v>56</v>
      </c>
    </row>
    <row r="3" spans="2:12">
      <c r="B3" s="805" t="s">
        <v>39</v>
      </c>
      <c r="C3" s="806" t="s">
        <v>196</v>
      </c>
      <c r="D3" s="807" t="s">
        <v>197</v>
      </c>
      <c r="E3" s="807" t="s">
        <v>40</v>
      </c>
      <c r="F3" s="807"/>
      <c r="G3" s="807"/>
    </row>
    <row r="4" spans="2:12" ht="44.25" customHeight="1">
      <c r="B4" s="805"/>
      <c r="C4" s="806"/>
      <c r="D4" s="807"/>
      <c r="E4" s="585" t="s">
        <v>85</v>
      </c>
      <c r="F4" s="585" t="s">
        <v>150</v>
      </c>
      <c r="G4" s="585" t="s">
        <v>188</v>
      </c>
    </row>
    <row r="5" spans="2:12" ht="16.5">
      <c r="B5" s="390" t="s">
        <v>41</v>
      </c>
      <c r="C5" s="384">
        <f>+C7+C18</f>
        <v>1590798.9000000001</v>
      </c>
      <c r="D5" s="384">
        <f t="shared" ref="D5:G5" si="0">+D7+D18</f>
        <v>1326446.7</v>
      </c>
      <c r="E5" s="384">
        <f t="shared" si="0"/>
        <v>1338635.2</v>
      </c>
      <c r="F5" s="384">
        <f t="shared" si="0"/>
        <v>1338635.2</v>
      </c>
      <c r="G5" s="384">
        <f t="shared" si="0"/>
        <v>1338635.2</v>
      </c>
    </row>
    <row r="6" spans="2:12">
      <c r="B6" s="391" t="s">
        <v>42</v>
      </c>
      <c r="C6" s="385"/>
      <c r="D6" s="253"/>
      <c r="E6" s="253"/>
      <c r="F6" s="253"/>
      <c r="G6" s="253"/>
    </row>
    <row r="7" spans="2:12" ht="38.25" customHeight="1">
      <c r="B7" s="392" t="s">
        <v>43</v>
      </c>
      <c r="C7" s="386">
        <f>SUM(C8:C17)</f>
        <v>1200566.8</v>
      </c>
      <c r="D7" s="254">
        <f>SUM(D8:D17)</f>
        <v>916630.2</v>
      </c>
      <c r="E7" s="254">
        <f>SUM(E8:E17)</f>
        <v>923830.2</v>
      </c>
      <c r="F7" s="254">
        <f>SUM(F8:F17)</f>
        <v>923830.2</v>
      </c>
      <c r="G7" s="254">
        <f>SUM(G8:G17)</f>
        <v>923830.2</v>
      </c>
      <c r="I7" s="143"/>
      <c r="J7" s="143"/>
      <c r="K7" s="143"/>
      <c r="L7" s="143"/>
    </row>
    <row r="8" spans="2:12" ht="17.25">
      <c r="B8" s="393" t="s">
        <v>44</v>
      </c>
      <c r="C8" s="428">
        <v>221373.4</v>
      </c>
      <c r="D8" s="428">
        <v>301268.2</v>
      </c>
      <c r="E8" s="428">
        <v>301268.2</v>
      </c>
      <c r="F8" s="428">
        <v>301268.2</v>
      </c>
      <c r="G8" s="428">
        <v>301268.2</v>
      </c>
      <c r="I8" s="146"/>
      <c r="J8" s="147"/>
      <c r="K8" s="147"/>
      <c r="L8" s="143"/>
    </row>
    <row r="9" spans="2:12" ht="17.25">
      <c r="B9" s="393" t="s">
        <v>45</v>
      </c>
      <c r="C9" s="428">
        <v>95875.7</v>
      </c>
      <c r="D9" s="428">
        <v>150062</v>
      </c>
      <c r="E9" s="428">
        <v>150062</v>
      </c>
      <c r="F9" s="428">
        <v>150062</v>
      </c>
      <c r="G9" s="428">
        <v>150062</v>
      </c>
      <c r="I9" s="148"/>
      <c r="J9" s="147"/>
      <c r="K9" s="147"/>
      <c r="L9" s="143"/>
    </row>
    <row r="10" spans="2:12" ht="17.25">
      <c r="B10" s="393" t="s">
        <v>46</v>
      </c>
      <c r="C10" s="428">
        <v>43015.9</v>
      </c>
      <c r="D10" s="428">
        <v>43000</v>
      </c>
      <c r="E10" s="428">
        <v>43000</v>
      </c>
      <c r="F10" s="428">
        <v>43000</v>
      </c>
      <c r="G10" s="428">
        <v>43000</v>
      </c>
      <c r="I10" s="148"/>
      <c r="J10" s="147"/>
      <c r="K10" s="147"/>
      <c r="L10" s="143"/>
    </row>
    <row r="11" spans="2:12" ht="17.25">
      <c r="B11" s="393" t="s">
        <v>47</v>
      </c>
      <c r="C11" s="428">
        <v>3412.9</v>
      </c>
      <c r="D11" s="428">
        <v>3000</v>
      </c>
      <c r="E11" s="428">
        <v>3000</v>
      </c>
      <c r="F11" s="428">
        <v>3000</v>
      </c>
      <c r="G11" s="428">
        <v>3000</v>
      </c>
      <c r="I11" s="146"/>
      <c r="J11" s="147"/>
      <c r="K11" s="147"/>
      <c r="L11" s="143"/>
    </row>
    <row r="12" spans="2:12" ht="17.25">
      <c r="B12" s="393" t="s">
        <v>48</v>
      </c>
      <c r="C12" s="428">
        <v>16794.7</v>
      </c>
      <c r="D12" s="428">
        <v>14000</v>
      </c>
      <c r="E12" s="428">
        <v>16200</v>
      </c>
      <c r="F12" s="428">
        <v>16200</v>
      </c>
      <c r="G12" s="428">
        <v>16200</v>
      </c>
      <c r="I12" s="148"/>
      <c r="J12" s="149"/>
      <c r="K12" s="149"/>
      <c r="L12" s="143"/>
    </row>
    <row r="13" spans="2:12" s="19" customFormat="1" ht="17.25">
      <c r="B13" s="393" t="s">
        <v>49</v>
      </c>
      <c r="C13" s="428">
        <v>1687.2</v>
      </c>
      <c r="D13" s="428">
        <v>4300</v>
      </c>
      <c r="E13" s="428">
        <v>4300</v>
      </c>
      <c r="F13" s="428">
        <v>4300</v>
      </c>
      <c r="G13" s="428">
        <v>4300</v>
      </c>
      <c r="I13" s="146"/>
      <c r="J13" s="147"/>
      <c r="K13" s="147"/>
      <c r="L13" s="150"/>
    </row>
    <row r="14" spans="2:12" ht="27">
      <c r="B14" s="393" t="s">
        <v>157</v>
      </c>
      <c r="C14" s="428">
        <v>113824.9</v>
      </c>
      <c r="D14" s="428">
        <v>120000</v>
      </c>
      <c r="E14" s="428">
        <v>125000</v>
      </c>
      <c r="F14" s="428">
        <v>125000</v>
      </c>
      <c r="G14" s="428">
        <v>125000</v>
      </c>
      <c r="I14" s="143"/>
      <c r="J14" s="143"/>
      <c r="K14" s="143"/>
      <c r="L14" s="143"/>
    </row>
    <row r="15" spans="2:12">
      <c r="B15" s="393" t="s">
        <v>50</v>
      </c>
      <c r="C15" s="428">
        <v>6499.4</v>
      </c>
      <c r="D15" s="428">
        <v>6000</v>
      </c>
      <c r="E15" s="428">
        <v>6000</v>
      </c>
      <c r="F15" s="428">
        <v>6000</v>
      </c>
      <c r="G15" s="428">
        <v>6000</v>
      </c>
    </row>
    <row r="16" spans="2:12" s="19" customFormat="1">
      <c r="B16" s="393" t="s">
        <v>51</v>
      </c>
      <c r="C16" s="428">
        <v>698082.7</v>
      </c>
      <c r="D16" s="428">
        <v>275000</v>
      </c>
      <c r="E16" s="428">
        <v>275000</v>
      </c>
      <c r="F16" s="428">
        <v>275000</v>
      </c>
      <c r="G16" s="428">
        <v>275000</v>
      </c>
      <c r="H16"/>
      <c r="I16"/>
      <c r="J16"/>
      <c r="K16"/>
    </row>
    <row r="17" spans="2:11" s="19" customFormat="1">
      <c r="B17" s="393" t="s">
        <v>52</v>
      </c>
      <c r="C17" s="428">
        <v>0</v>
      </c>
      <c r="D17" s="428">
        <v>0</v>
      </c>
      <c r="E17" s="428">
        <v>0</v>
      </c>
      <c r="F17" s="428">
        <v>0</v>
      </c>
      <c r="G17" s="428">
        <v>0</v>
      </c>
      <c r="H17"/>
      <c r="I17"/>
      <c r="J17"/>
      <c r="K17"/>
    </row>
    <row r="18" spans="2:11" ht="16.5" customHeight="1">
      <c r="B18" s="394" t="s">
        <v>53</v>
      </c>
      <c r="C18" s="411">
        <f>+C20+C26</f>
        <v>390232.10000000003</v>
      </c>
      <c r="D18" s="411">
        <f t="shared" ref="D18:F18" si="1">+D20+D26</f>
        <v>409816.5</v>
      </c>
      <c r="E18" s="411">
        <f t="shared" si="1"/>
        <v>414805</v>
      </c>
      <c r="F18" s="411">
        <f t="shared" si="1"/>
        <v>414805</v>
      </c>
      <c r="G18" s="411">
        <f>+G20+G26</f>
        <v>414805</v>
      </c>
    </row>
    <row r="19" spans="2:11" ht="18.75" customHeight="1">
      <c r="B19" s="391" t="s">
        <v>42</v>
      </c>
      <c r="C19" s="429"/>
      <c r="D19" s="412"/>
      <c r="E19" s="430"/>
      <c r="F19" s="430"/>
      <c r="G19" s="430"/>
    </row>
    <row r="20" spans="2:11" ht="35.25" customHeight="1">
      <c r="B20" s="396" t="s">
        <v>54</v>
      </c>
      <c r="C20" s="411">
        <f>SUM(C22:C25)</f>
        <v>390232.10000000003</v>
      </c>
      <c r="D20" s="412">
        <f>SUM(D22:D25)</f>
        <v>409816.5</v>
      </c>
      <c r="E20" s="412">
        <f>SUM(E22:E25)</f>
        <v>414805</v>
      </c>
      <c r="F20" s="412">
        <f>SUM(F22:F25)</f>
        <v>414805</v>
      </c>
      <c r="G20" s="412">
        <f>SUM(G22:G25)</f>
        <v>414805</v>
      </c>
    </row>
    <row r="21" spans="2:11">
      <c r="B21" s="393" t="s">
        <v>44</v>
      </c>
      <c r="C21" s="410">
        <v>0</v>
      </c>
      <c r="D21" s="410">
        <v>0</v>
      </c>
      <c r="E21" s="410">
        <v>0</v>
      </c>
      <c r="F21" s="410">
        <v>0</v>
      </c>
      <c r="G21" s="410">
        <v>0</v>
      </c>
    </row>
    <row r="22" spans="2:11">
      <c r="B22" s="393" t="s">
        <v>45</v>
      </c>
      <c r="C22" s="410">
        <v>100672.5</v>
      </c>
      <c r="D22" s="410">
        <v>101425.5</v>
      </c>
      <c r="E22" s="410">
        <v>101425.5</v>
      </c>
      <c r="F22" s="410">
        <v>101425.5</v>
      </c>
      <c r="G22" s="410">
        <v>101425.5</v>
      </c>
      <c r="H22" s="19"/>
    </row>
    <row r="23" spans="2:11">
      <c r="B23" s="393" t="s">
        <v>47</v>
      </c>
      <c r="C23" s="410">
        <v>96584.2</v>
      </c>
      <c r="D23" s="410">
        <v>98352</v>
      </c>
      <c r="E23" s="410">
        <v>98352</v>
      </c>
      <c r="F23" s="410">
        <v>98352</v>
      </c>
      <c r="G23" s="410">
        <v>98352</v>
      </c>
      <c r="H23" s="19"/>
    </row>
    <row r="24" spans="2:11">
      <c r="B24" s="393" t="s">
        <v>48</v>
      </c>
      <c r="C24" s="410">
        <v>36259.199999999997</v>
      </c>
      <c r="D24" s="410">
        <v>36882</v>
      </c>
      <c r="E24" s="410">
        <v>41870.5</v>
      </c>
      <c r="F24" s="410">
        <v>41870.5</v>
      </c>
      <c r="G24" s="410">
        <v>41870.5</v>
      </c>
      <c r="H24" s="19"/>
      <c r="I24" s="19"/>
    </row>
    <row r="25" spans="2:11" ht="21" customHeight="1">
      <c r="B25" s="393" t="s">
        <v>49</v>
      </c>
      <c r="C25" s="410">
        <v>156716.20000000001</v>
      </c>
      <c r="D25" s="410">
        <v>173157</v>
      </c>
      <c r="E25" s="410">
        <v>173157</v>
      </c>
      <c r="F25" s="410">
        <v>173157</v>
      </c>
      <c r="G25" s="410">
        <v>173157</v>
      </c>
      <c r="H25" s="19"/>
      <c r="I25" s="19"/>
    </row>
    <row r="26" spans="2:11" ht="42.75" hidden="1">
      <c r="B26" s="396" t="s">
        <v>55</v>
      </c>
      <c r="C26" s="397">
        <f>+C27</f>
        <v>0</v>
      </c>
      <c r="D26" s="254">
        <f>+D27</f>
        <v>0</v>
      </c>
      <c r="E26" s="395">
        <f>+E27</f>
        <v>0</v>
      </c>
      <c r="F26" s="395">
        <f>+F27</f>
        <v>0</v>
      </c>
      <c r="G26" s="395">
        <f>+G27</f>
        <v>0</v>
      </c>
      <c r="H26" s="19"/>
    </row>
    <row r="27" spans="2:11" hidden="1">
      <c r="B27" s="393" t="s">
        <v>52</v>
      </c>
      <c r="C27" s="387"/>
      <c r="D27" s="210"/>
      <c r="E27" s="388"/>
      <c r="F27" s="388"/>
      <c r="G27" s="388"/>
      <c r="H27" s="19"/>
    </row>
    <row r="28" spans="2:11">
      <c r="C28" s="389"/>
      <c r="D28" s="19"/>
    </row>
    <row r="29" spans="2:11" ht="16.5">
      <c r="B29" s="51"/>
    </row>
  </sheetData>
  <mergeCells count="5">
    <mergeCell ref="B1:G1"/>
    <mergeCell ref="B3:B4"/>
    <mergeCell ref="C3:C4"/>
    <mergeCell ref="D3:D4"/>
    <mergeCell ref="E3:G3"/>
  </mergeCells>
  <hyperlinks>
    <hyperlink ref="B18" location="_ftn1" display="_ftn1"/>
  </hyperlinks>
  <pageMargins left="0.24" right="0.27" top="0.35" bottom="0.2" header="0.2" footer="0.2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0.39997558519241921"/>
  </sheetPr>
  <dimension ref="A1:BR57"/>
  <sheetViews>
    <sheetView zoomScaleNormal="100" workbookViewId="0">
      <pane xSplit="3" ySplit="3" topLeftCell="AB4" activePane="bottomRight" state="frozen"/>
      <selection pane="topRight" activeCell="D1" sqref="D1"/>
      <selection pane="bottomLeft" activeCell="A4" sqref="A4"/>
      <selection pane="bottomRight" activeCell="AF9" sqref="AF9"/>
    </sheetView>
  </sheetViews>
  <sheetFormatPr defaultRowHeight="15"/>
  <cols>
    <col min="1" max="1" width="6.42578125" style="9" customWidth="1"/>
    <col min="2" max="2" width="7.85546875" style="48" customWidth="1"/>
    <col min="3" max="3" width="68" style="17" customWidth="1"/>
    <col min="4" max="4" width="11.140625" style="20" customWidth="1"/>
    <col min="5" max="5" width="13" style="5" customWidth="1"/>
    <col min="6" max="6" width="10" style="5" customWidth="1"/>
    <col min="7" max="7" width="9" style="5" customWidth="1"/>
    <col min="8" max="8" width="7.7109375" style="5" customWidth="1"/>
    <col min="9" max="9" width="9.28515625" style="12" customWidth="1"/>
    <col min="10" max="10" width="9.42578125" style="12" customWidth="1"/>
    <col min="11" max="11" width="9.28515625" style="12" customWidth="1"/>
    <col min="12" max="12" width="10.85546875" style="12" customWidth="1"/>
    <col min="13" max="13" width="8.7109375" style="12" customWidth="1"/>
    <col min="14" max="14" width="9.7109375" style="14" customWidth="1"/>
    <col min="15" max="15" width="10.140625" style="14" customWidth="1"/>
    <col min="16" max="16" width="11.140625" style="20" customWidth="1"/>
    <col min="17" max="17" width="10.85546875" style="5" customWidth="1"/>
    <col min="18" max="18" width="9.42578125" style="5" customWidth="1"/>
    <col min="19" max="19" width="9" style="5" customWidth="1"/>
    <col min="20" max="20" width="7.7109375" style="5" customWidth="1"/>
    <col min="21" max="21" width="9.28515625" style="12" customWidth="1"/>
    <col min="22" max="22" width="11.28515625" style="12" customWidth="1"/>
    <col min="23" max="23" width="9.28515625" style="12" customWidth="1"/>
    <col min="24" max="24" width="11.85546875" style="12" customWidth="1"/>
    <col min="25" max="25" width="8.7109375" style="12" customWidth="1"/>
    <col min="26" max="26" width="9.28515625" style="14" customWidth="1"/>
    <col min="27" max="27" width="10.140625" style="14" customWidth="1"/>
    <col min="28" max="28" width="11.140625" style="20" customWidth="1"/>
    <col min="29" max="29" width="10.85546875" style="5" customWidth="1"/>
    <col min="30" max="30" width="8.85546875" style="5" customWidth="1"/>
    <col min="31" max="31" width="9" style="5" customWidth="1"/>
    <col min="32" max="32" width="7.7109375" style="5" customWidth="1"/>
    <col min="33" max="33" width="9.28515625" style="12" customWidth="1"/>
    <col min="34" max="34" width="10.5703125" style="12" customWidth="1"/>
    <col min="35" max="35" width="9.28515625" style="12" customWidth="1"/>
    <col min="36" max="36" width="11.5703125" style="12" customWidth="1"/>
    <col min="37" max="37" width="9.85546875" style="12" customWidth="1"/>
    <col min="38" max="38" width="9.7109375" style="14" customWidth="1"/>
    <col min="39" max="39" width="10.140625" style="14" customWidth="1"/>
    <col min="40" max="40" width="11.140625" style="20" customWidth="1"/>
    <col min="41" max="41" width="10.85546875" style="5" customWidth="1"/>
    <col min="42" max="42" width="9.85546875" style="5" customWidth="1"/>
    <col min="43" max="43" width="9" style="5" customWidth="1"/>
    <col min="44" max="44" width="7.7109375" style="5" customWidth="1"/>
    <col min="45" max="45" width="9.28515625" style="12" customWidth="1"/>
    <col min="46" max="46" width="12" style="12" customWidth="1"/>
    <col min="47" max="47" width="9.28515625" style="12" customWidth="1"/>
    <col min="48" max="48" width="10.28515625" style="12" customWidth="1"/>
    <col min="49" max="49" width="9.7109375" style="12" customWidth="1"/>
    <col min="50" max="50" width="9.85546875" style="14" customWidth="1"/>
    <col min="51" max="51" width="10.140625" style="14" customWidth="1"/>
    <col min="52" max="52" width="10.85546875" style="108" customWidth="1"/>
    <col min="53" max="53" width="11.42578125" style="108" customWidth="1"/>
    <col min="54" max="54" width="9" style="108" customWidth="1"/>
    <col min="55" max="55" width="9.5703125" style="108" customWidth="1"/>
    <col min="56" max="56" width="7.7109375" style="108" customWidth="1"/>
    <col min="57" max="57" width="9.28515625" style="108" customWidth="1"/>
    <col min="58" max="58" width="11.7109375" style="108" customWidth="1"/>
    <col min="59" max="59" width="9.28515625" style="108" customWidth="1"/>
    <col min="60" max="61" width="10.28515625" style="108" customWidth="1"/>
    <col min="62" max="62" width="9.85546875" style="108" customWidth="1"/>
    <col min="63" max="63" width="11" style="108" customWidth="1"/>
  </cols>
  <sheetData>
    <row r="1" spans="1:70" s="1" customFormat="1" ht="39" customHeight="1">
      <c r="A1" s="808" t="s">
        <v>57</v>
      </c>
      <c r="B1" s="808"/>
      <c r="C1" s="808"/>
      <c r="D1" s="74"/>
      <c r="E1" s="4"/>
      <c r="F1" s="4"/>
      <c r="G1" s="4"/>
      <c r="H1" s="4"/>
      <c r="I1" s="11"/>
      <c r="J1" s="11"/>
      <c r="K1" s="11"/>
      <c r="L1" s="11"/>
      <c r="M1" s="11"/>
      <c r="N1" s="13"/>
      <c r="O1" s="13"/>
      <c r="P1" s="74"/>
      <c r="Q1" s="4"/>
      <c r="R1" s="4"/>
      <c r="S1" s="4"/>
      <c r="T1" s="4"/>
      <c r="U1" s="11"/>
      <c r="V1" s="11"/>
      <c r="W1" s="11"/>
      <c r="X1" s="11"/>
      <c r="Y1" s="11"/>
      <c r="Z1" s="13"/>
      <c r="AA1" s="13"/>
      <c r="AB1" s="74"/>
      <c r="AC1" s="4"/>
      <c r="AD1" s="4"/>
      <c r="AE1" s="4"/>
      <c r="AF1" s="4"/>
      <c r="AG1" s="11"/>
      <c r="AH1" s="11"/>
      <c r="AI1" s="11"/>
      <c r="AJ1" s="11"/>
      <c r="AK1" s="11"/>
      <c r="AL1" s="13"/>
      <c r="AM1" s="13"/>
      <c r="AN1" s="74"/>
      <c r="AO1" s="4"/>
      <c r="AP1" s="4"/>
      <c r="AQ1" s="256"/>
      <c r="AR1" s="4"/>
      <c r="AS1" s="11"/>
      <c r="AT1" s="11"/>
      <c r="AU1" s="11"/>
      <c r="AV1" s="11"/>
      <c r="AW1" s="11"/>
      <c r="AX1" s="13"/>
      <c r="AY1" s="13"/>
      <c r="AZ1" s="74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</row>
    <row r="2" spans="1:70" s="1" customFormat="1" ht="12" customHeight="1" thickBot="1">
      <c r="A2" s="8"/>
      <c r="B2" s="33"/>
      <c r="C2" s="16"/>
      <c r="D2" s="74"/>
      <c r="E2" s="4"/>
      <c r="F2" s="4"/>
      <c r="G2" s="4"/>
      <c r="H2" s="4"/>
      <c r="I2" s="11"/>
      <c r="J2" s="11"/>
      <c r="K2" s="11"/>
      <c r="L2" s="11"/>
      <c r="M2" s="11"/>
      <c r="N2" s="13"/>
      <c r="O2" s="13"/>
      <c r="P2" s="74"/>
      <c r="Q2" s="4"/>
      <c r="R2" s="4"/>
      <c r="S2" s="4"/>
      <c r="T2" s="4"/>
      <c r="U2" s="11"/>
      <c r="V2" s="11"/>
      <c r="W2" s="11"/>
      <c r="X2" s="11"/>
      <c r="Y2" s="11"/>
      <c r="Z2" s="13"/>
      <c r="AA2" s="13"/>
      <c r="AB2" s="74"/>
      <c r="AC2" s="4"/>
      <c r="AD2" s="4"/>
      <c r="AE2" s="4"/>
      <c r="AF2" s="4"/>
      <c r="AG2" s="11"/>
      <c r="AH2" s="11"/>
      <c r="AI2" s="11"/>
      <c r="AJ2" s="11"/>
      <c r="AK2" s="11"/>
      <c r="AL2" s="13"/>
      <c r="AM2" s="13"/>
      <c r="AN2" s="74"/>
      <c r="AO2" s="4"/>
      <c r="AP2" s="4"/>
      <c r="AQ2" s="4"/>
      <c r="AR2" s="4"/>
      <c r="AS2" s="11"/>
      <c r="AT2" s="11"/>
      <c r="AU2" s="11"/>
      <c r="AV2" s="11"/>
      <c r="AW2" s="11"/>
      <c r="AX2" s="13"/>
      <c r="AY2" s="13"/>
      <c r="AZ2" s="74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</row>
    <row r="3" spans="1:70" ht="26.25" customHeight="1" thickBot="1">
      <c r="A3" s="750" t="s">
        <v>4</v>
      </c>
      <c r="B3" s="751"/>
      <c r="C3" s="819" t="s">
        <v>129</v>
      </c>
      <c r="D3" s="821" t="s">
        <v>149</v>
      </c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14" t="s">
        <v>184</v>
      </c>
      <c r="Q3" s="815"/>
      <c r="R3" s="815"/>
      <c r="S3" s="815"/>
      <c r="T3" s="815"/>
      <c r="U3" s="815"/>
      <c r="V3" s="815"/>
      <c r="W3" s="815"/>
      <c r="X3" s="815"/>
      <c r="Y3" s="815"/>
      <c r="Z3" s="815"/>
      <c r="AA3" s="816"/>
      <c r="AB3" s="823" t="s">
        <v>183</v>
      </c>
      <c r="AC3" s="824"/>
      <c r="AD3" s="824"/>
      <c r="AE3" s="824"/>
      <c r="AF3" s="824"/>
      <c r="AG3" s="824"/>
      <c r="AH3" s="824"/>
      <c r="AI3" s="824"/>
      <c r="AJ3" s="824"/>
      <c r="AK3" s="824"/>
      <c r="AL3" s="824"/>
      <c r="AM3" s="825"/>
      <c r="AN3" s="826" t="s">
        <v>185</v>
      </c>
      <c r="AO3" s="827"/>
      <c r="AP3" s="827"/>
      <c r="AQ3" s="827"/>
      <c r="AR3" s="827"/>
      <c r="AS3" s="827"/>
      <c r="AT3" s="827"/>
      <c r="AU3" s="827"/>
      <c r="AV3" s="827"/>
      <c r="AW3" s="827"/>
      <c r="AX3" s="827"/>
      <c r="AY3" s="828"/>
      <c r="AZ3" s="809" t="s">
        <v>186</v>
      </c>
      <c r="BA3" s="810"/>
      <c r="BB3" s="810"/>
      <c r="BC3" s="810"/>
      <c r="BD3" s="810"/>
      <c r="BE3" s="810"/>
      <c r="BF3" s="810"/>
      <c r="BG3" s="810"/>
      <c r="BH3" s="810"/>
      <c r="BI3" s="810"/>
      <c r="BJ3" s="810"/>
      <c r="BK3" s="811"/>
      <c r="BL3" s="1"/>
      <c r="BM3" s="1"/>
      <c r="BN3" s="1"/>
      <c r="BO3" s="1"/>
      <c r="BP3" s="1"/>
      <c r="BQ3" s="1"/>
      <c r="BR3" s="1"/>
    </row>
    <row r="4" spans="1:70" s="49" customFormat="1" ht="98.25" customHeight="1" thickBot="1">
      <c r="A4" s="817"/>
      <c r="B4" s="818"/>
      <c r="C4" s="820"/>
      <c r="D4" s="451" t="s">
        <v>17</v>
      </c>
      <c r="E4" s="452" t="s">
        <v>58</v>
      </c>
      <c r="F4" s="452" t="s">
        <v>68</v>
      </c>
      <c r="G4" s="453" t="s">
        <v>59</v>
      </c>
      <c r="H4" s="452" t="s">
        <v>60</v>
      </c>
      <c r="I4" s="452" t="s">
        <v>61</v>
      </c>
      <c r="J4" s="452" t="s">
        <v>62</v>
      </c>
      <c r="K4" s="452" t="s">
        <v>67</v>
      </c>
      <c r="L4" s="452" t="s">
        <v>63</v>
      </c>
      <c r="M4" s="452" t="s">
        <v>64</v>
      </c>
      <c r="N4" s="452" t="s">
        <v>66</v>
      </c>
      <c r="O4" s="454" t="s">
        <v>65</v>
      </c>
      <c r="P4" s="479" t="s">
        <v>17</v>
      </c>
      <c r="Q4" s="480" t="s">
        <v>58</v>
      </c>
      <c r="R4" s="480" t="s">
        <v>68</v>
      </c>
      <c r="S4" s="481" t="s">
        <v>59</v>
      </c>
      <c r="T4" s="480" t="s">
        <v>60</v>
      </c>
      <c r="U4" s="480" t="s">
        <v>61</v>
      </c>
      <c r="V4" s="480" t="s">
        <v>62</v>
      </c>
      <c r="W4" s="480" t="s">
        <v>67</v>
      </c>
      <c r="X4" s="480" t="s">
        <v>63</v>
      </c>
      <c r="Y4" s="480" t="s">
        <v>64</v>
      </c>
      <c r="Z4" s="480" t="s">
        <v>66</v>
      </c>
      <c r="AA4" s="482" t="s">
        <v>65</v>
      </c>
      <c r="AB4" s="287" t="s">
        <v>17</v>
      </c>
      <c r="AC4" s="288" t="s">
        <v>58</v>
      </c>
      <c r="AD4" s="288" t="s">
        <v>68</v>
      </c>
      <c r="AE4" s="289" t="s">
        <v>59</v>
      </c>
      <c r="AF4" s="288" t="s">
        <v>60</v>
      </c>
      <c r="AG4" s="288" t="s">
        <v>61</v>
      </c>
      <c r="AH4" s="288" t="s">
        <v>62</v>
      </c>
      <c r="AI4" s="288" t="s">
        <v>67</v>
      </c>
      <c r="AJ4" s="288" t="s">
        <v>63</v>
      </c>
      <c r="AK4" s="288" t="s">
        <v>64</v>
      </c>
      <c r="AL4" s="288" t="s">
        <v>66</v>
      </c>
      <c r="AM4" s="290" t="s">
        <v>65</v>
      </c>
      <c r="AN4" s="104" t="s">
        <v>17</v>
      </c>
      <c r="AO4" s="105" t="s">
        <v>58</v>
      </c>
      <c r="AP4" s="105" t="s">
        <v>68</v>
      </c>
      <c r="AQ4" s="106" t="s">
        <v>59</v>
      </c>
      <c r="AR4" s="105" t="s">
        <v>60</v>
      </c>
      <c r="AS4" s="105" t="s">
        <v>61</v>
      </c>
      <c r="AT4" s="105" t="s">
        <v>62</v>
      </c>
      <c r="AU4" s="105" t="s">
        <v>67</v>
      </c>
      <c r="AV4" s="105" t="s">
        <v>63</v>
      </c>
      <c r="AW4" s="105" t="s">
        <v>64</v>
      </c>
      <c r="AX4" s="105" t="s">
        <v>66</v>
      </c>
      <c r="AY4" s="107" t="s">
        <v>65</v>
      </c>
      <c r="AZ4" s="470" t="s">
        <v>17</v>
      </c>
      <c r="BA4" s="471" t="s">
        <v>58</v>
      </c>
      <c r="BB4" s="471" t="s">
        <v>68</v>
      </c>
      <c r="BC4" s="472" t="s">
        <v>59</v>
      </c>
      <c r="BD4" s="471" t="s">
        <v>60</v>
      </c>
      <c r="BE4" s="471" t="s">
        <v>61</v>
      </c>
      <c r="BF4" s="471" t="s">
        <v>62</v>
      </c>
      <c r="BG4" s="471" t="s">
        <v>67</v>
      </c>
      <c r="BH4" s="471" t="s">
        <v>63</v>
      </c>
      <c r="BI4" s="471" t="s">
        <v>64</v>
      </c>
      <c r="BJ4" s="471" t="s">
        <v>66</v>
      </c>
      <c r="BK4" s="473" t="s">
        <v>65</v>
      </c>
      <c r="BL4" s="1"/>
      <c r="BM4" s="1"/>
      <c r="BN4" s="1"/>
      <c r="BO4" s="1"/>
      <c r="BP4" s="1"/>
      <c r="BQ4" s="1"/>
      <c r="BR4" s="1"/>
    </row>
    <row r="5" spans="1:70" s="46" customFormat="1" ht="33" customHeight="1">
      <c r="A5" s="77"/>
      <c r="B5" s="98"/>
      <c r="C5" s="371"/>
      <c r="D5" s="213">
        <f>D6+D9+D15+D17+D30+D39+D42</f>
        <v>7064649.129999999</v>
      </c>
      <c r="E5" s="211">
        <f t="shared" ref="E5:F5" si="0">E6+E9+E15+E17+E30+E39+E42</f>
        <v>3883394.1399999997</v>
      </c>
      <c r="F5" s="211">
        <f t="shared" si="0"/>
        <v>67438.100000000006</v>
      </c>
      <c r="G5" s="211">
        <f t="shared" ref="G5:O5" si="1">G6+G9+G15+G17+G30+G39+G42</f>
        <v>152887.29999999999</v>
      </c>
      <c r="H5" s="211">
        <f t="shared" si="1"/>
        <v>0</v>
      </c>
      <c r="I5" s="211">
        <f t="shared" si="1"/>
        <v>382566.39</v>
      </c>
      <c r="J5" s="211">
        <f t="shared" si="1"/>
        <v>840537.91</v>
      </c>
      <c r="K5" s="211">
        <f t="shared" si="1"/>
        <v>274707.7</v>
      </c>
      <c r="L5" s="211">
        <f t="shared" si="1"/>
        <v>719631.39</v>
      </c>
      <c r="M5" s="211">
        <f t="shared" si="1"/>
        <v>72143.199999999997</v>
      </c>
      <c r="N5" s="211">
        <f t="shared" si="1"/>
        <v>115001.4</v>
      </c>
      <c r="O5" s="455">
        <f t="shared" si="1"/>
        <v>556341.6</v>
      </c>
      <c r="P5" s="414">
        <f t="shared" ref="P5:BK5" si="2">P6+P9+P15+P17+P30+P39</f>
        <v>6771746.1233439995</v>
      </c>
      <c r="Q5" s="398">
        <f t="shared" si="2"/>
        <v>3874423.8200000003</v>
      </c>
      <c r="R5" s="398">
        <f t="shared" si="2"/>
        <v>75185.399999999994</v>
      </c>
      <c r="S5" s="398">
        <f t="shared" si="2"/>
        <v>166555.4</v>
      </c>
      <c r="T5" s="398">
        <f t="shared" si="2"/>
        <v>0</v>
      </c>
      <c r="U5" s="398">
        <f t="shared" si="2"/>
        <v>617181.90334400011</v>
      </c>
      <c r="V5" s="398">
        <f t="shared" si="2"/>
        <v>496045.10000000003</v>
      </c>
      <c r="W5" s="398">
        <f t="shared" si="2"/>
        <v>323665.90000000002</v>
      </c>
      <c r="X5" s="398">
        <f t="shared" si="2"/>
        <v>408473.7</v>
      </c>
      <c r="Y5" s="398">
        <f t="shared" si="2"/>
        <v>80430.899999999994</v>
      </c>
      <c r="Z5" s="398">
        <f t="shared" si="2"/>
        <v>123047.79999999999</v>
      </c>
      <c r="AA5" s="456">
        <f t="shared" si="2"/>
        <v>606736.19999999995</v>
      </c>
      <c r="AB5" s="213">
        <f t="shared" si="2"/>
        <v>8383476.0598815996</v>
      </c>
      <c r="AC5" s="211">
        <f t="shared" si="2"/>
        <v>5172041.2598815989</v>
      </c>
      <c r="AD5" s="211">
        <f t="shared" si="2"/>
        <v>87391.3</v>
      </c>
      <c r="AE5" s="211">
        <f t="shared" si="2"/>
        <v>152887.29999999999</v>
      </c>
      <c r="AF5" s="211">
        <f t="shared" si="2"/>
        <v>0</v>
      </c>
      <c r="AG5" s="211">
        <f t="shared" si="2"/>
        <v>709833</v>
      </c>
      <c r="AH5" s="211">
        <f t="shared" si="2"/>
        <v>571091.30000000005</v>
      </c>
      <c r="AI5" s="211">
        <f t="shared" si="2"/>
        <v>321448.40000000002</v>
      </c>
      <c r="AJ5" s="211">
        <f t="shared" si="2"/>
        <v>437794.8</v>
      </c>
      <c r="AK5" s="211">
        <f t="shared" si="2"/>
        <v>93488.3</v>
      </c>
      <c r="AL5" s="211">
        <f t="shared" si="2"/>
        <v>132634.4</v>
      </c>
      <c r="AM5" s="212">
        <f t="shared" si="2"/>
        <v>704866</v>
      </c>
      <c r="AN5" s="213">
        <f t="shared" si="2"/>
        <v>8475138.8944336008</v>
      </c>
      <c r="AO5" s="211">
        <f t="shared" si="2"/>
        <v>4573998.8944335999</v>
      </c>
      <c r="AP5" s="211">
        <f t="shared" si="2"/>
        <v>120565</v>
      </c>
      <c r="AQ5" s="211">
        <f t="shared" si="2"/>
        <v>152887.29999999999</v>
      </c>
      <c r="AR5" s="211">
        <f t="shared" si="2"/>
        <v>0</v>
      </c>
      <c r="AS5" s="211">
        <f t="shared" si="2"/>
        <v>736063.2</v>
      </c>
      <c r="AT5" s="211">
        <f t="shared" si="2"/>
        <v>787877.9</v>
      </c>
      <c r="AU5" s="211">
        <f t="shared" si="2"/>
        <v>373137.80000000005</v>
      </c>
      <c r="AV5" s="211">
        <f t="shared" si="2"/>
        <v>539630.5</v>
      </c>
      <c r="AW5" s="211">
        <f t="shared" si="2"/>
        <v>128976.5</v>
      </c>
      <c r="AX5" s="211">
        <f t="shared" si="2"/>
        <v>161950.70000000001</v>
      </c>
      <c r="AY5" s="212">
        <f t="shared" si="2"/>
        <v>900051.1</v>
      </c>
      <c r="AZ5" s="213">
        <f t="shared" si="2"/>
        <v>8794779.3668335993</v>
      </c>
      <c r="BA5" s="211">
        <f t="shared" si="2"/>
        <v>4446865.4878336005</v>
      </c>
      <c r="BB5" s="211">
        <f t="shared" si="2"/>
        <v>143385.636</v>
      </c>
      <c r="BC5" s="211">
        <f t="shared" si="2"/>
        <v>152887.29999999999</v>
      </c>
      <c r="BD5" s="211">
        <f t="shared" si="2"/>
        <v>0</v>
      </c>
      <c r="BE5" s="211">
        <f t="shared" si="2"/>
        <v>765288.43599999999</v>
      </c>
      <c r="BF5" s="211">
        <f t="shared" si="2"/>
        <v>921789.97499999998</v>
      </c>
      <c r="BG5" s="211">
        <f t="shared" si="2"/>
        <v>418944.61300000001</v>
      </c>
      <c r="BH5" s="211">
        <f t="shared" si="2"/>
        <v>485763.97700000001</v>
      </c>
      <c r="BI5" s="211">
        <f t="shared" si="2"/>
        <v>256501.20799999998</v>
      </c>
      <c r="BJ5" s="211">
        <f t="shared" si="2"/>
        <v>189529.33599999998</v>
      </c>
      <c r="BK5" s="455">
        <f t="shared" si="2"/>
        <v>1013823.3979999999</v>
      </c>
      <c r="BL5" s="1"/>
      <c r="BM5" s="1"/>
      <c r="BN5" s="1"/>
      <c r="BO5" s="1"/>
      <c r="BP5" s="1"/>
      <c r="BQ5" s="1"/>
      <c r="BR5" s="1"/>
    </row>
    <row r="6" spans="1:70" s="123" customFormat="1" ht="27" customHeight="1">
      <c r="A6" s="78">
        <v>1016</v>
      </c>
      <c r="B6" s="96"/>
      <c r="C6" s="372" t="s">
        <v>98</v>
      </c>
      <c r="D6" s="217">
        <f>D7+D8</f>
        <v>2047714.5999999999</v>
      </c>
      <c r="E6" s="216">
        <f t="shared" ref="E6:O6" si="3">E7+E8</f>
        <v>2047714.5999999999</v>
      </c>
      <c r="F6" s="216">
        <f t="shared" si="3"/>
        <v>0</v>
      </c>
      <c r="G6" s="216">
        <f t="shared" si="3"/>
        <v>0</v>
      </c>
      <c r="H6" s="216">
        <f t="shared" si="3"/>
        <v>0</v>
      </c>
      <c r="I6" s="216">
        <f t="shared" si="3"/>
        <v>0</v>
      </c>
      <c r="J6" s="216">
        <f t="shared" si="3"/>
        <v>0</v>
      </c>
      <c r="K6" s="216">
        <f t="shared" si="3"/>
        <v>0</v>
      </c>
      <c r="L6" s="216">
        <f t="shared" si="3"/>
        <v>0</v>
      </c>
      <c r="M6" s="216">
        <f t="shared" si="3"/>
        <v>0</v>
      </c>
      <c r="N6" s="216">
        <f t="shared" si="3"/>
        <v>0</v>
      </c>
      <c r="O6" s="218">
        <f t="shared" si="3"/>
        <v>0</v>
      </c>
      <c r="P6" s="448">
        <f>SUM(P7:P8)</f>
        <v>1686961.4000000001</v>
      </c>
      <c r="Q6" s="413">
        <f>SUM(Q7:Q8)</f>
        <v>1686961.4000000001</v>
      </c>
      <c r="R6" s="413">
        <f t="shared" ref="R6:AA6" si="4">SUM(R7:R8)</f>
        <v>0</v>
      </c>
      <c r="S6" s="413">
        <f t="shared" si="4"/>
        <v>0</v>
      </c>
      <c r="T6" s="413">
        <f t="shared" si="4"/>
        <v>0</v>
      </c>
      <c r="U6" s="413">
        <f t="shared" si="4"/>
        <v>0</v>
      </c>
      <c r="V6" s="413">
        <f t="shared" si="4"/>
        <v>0</v>
      </c>
      <c r="W6" s="413">
        <f t="shared" si="4"/>
        <v>0</v>
      </c>
      <c r="X6" s="413">
        <f t="shared" si="4"/>
        <v>0</v>
      </c>
      <c r="Y6" s="413">
        <f t="shared" si="4"/>
        <v>0</v>
      </c>
      <c r="Z6" s="413">
        <f t="shared" si="4"/>
        <v>0</v>
      </c>
      <c r="AA6" s="457">
        <f t="shared" si="4"/>
        <v>0</v>
      </c>
      <c r="AB6" s="462">
        <f>AB7+AB8</f>
        <v>1797695.2</v>
      </c>
      <c r="AC6" s="291">
        <f>AC7+AC8</f>
        <v>1797695.2</v>
      </c>
      <c r="AD6" s="291">
        <f t="shared" ref="AD6:AM6" si="5">AD7+AD8</f>
        <v>0</v>
      </c>
      <c r="AE6" s="291">
        <f t="shared" si="5"/>
        <v>0</v>
      </c>
      <c r="AF6" s="291">
        <f t="shared" si="5"/>
        <v>0</v>
      </c>
      <c r="AG6" s="291">
        <f t="shared" si="5"/>
        <v>0</v>
      </c>
      <c r="AH6" s="291">
        <f t="shared" si="5"/>
        <v>0</v>
      </c>
      <c r="AI6" s="291">
        <f t="shared" si="5"/>
        <v>0</v>
      </c>
      <c r="AJ6" s="291">
        <f t="shared" si="5"/>
        <v>0</v>
      </c>
      <c r="AK6" s="291">
        <f t="shared" si="5"/>
        <v>0</v>
      </c>
      <c r="AL6" s="291">
        <f t="shared" si="5"/>
        <v>0</v>
      </c>
      <c r="AM6" s="292">
        <f t="shared" si="5"/>
        <v>0</v>
      </c>
      <c r="AN6" s="466">
        <f>AN7+AN8</f>
        <v>1797695.2</v>
      </c>
      <c r="AO6" s="293">
        <f t="shared" ref="AO6:AY6" si="6">AO7+AO8</f>
        <v>1797695.2</v>
      </c>
      <c r="AP6" s="293">
        <f t="shared" si="6"/>
        <v>0</v>
      </c>
      <c r="AQ6" s="293">
        <f t="shared" si="6"/>
        <v>0</v>
      </c>
      <c r="AR6" s="293">
        <f t="shared" si="6"/>
        <v>0</v>
      </c>
      <c r="AS6" s="293">
        <f t="shared" si="6"/>
        <v>0</v>
      </c>
      <c r="AT6" s="293">
        <f t="shared" si="6"/>
        <v>0</v>
      </c>
      <c r="AU6" s="293">
        <f t="shared" si="6"/>
        <v>0</v>
      </c>
      <c r="AV6" s="293">
        <f t="shared" si="6"/>
        <v>0</v>
      </c>
      <c r="AW6" s="293">
        <f t="shared" si="6"/>
        <v>0</v>
      </c>
      <c r="AX6" s="293">
        <f t="shared" si="6"/>
        <v>0</v>
      </c>
      <c r="AY6" s="464">
        <f t="shared" si="6"/>
        <v>0</v>
      </c>
      <c r="AZ6" s="296">
        <f>AZ7+AZ8</f>
        <v>1797695.2</v>
      </c>
      <c r="BA6" s="294">
        <f t="shared" ref="BA6:BK6" si="7">BA7+BA8</f>
        <v>1797695.2</v>
      </c>
      <c r="BB6" s="294">
        <f t="shared" si="7"/>
        <v>0</v>
      </c>
      <c r="BC6" s="294">
        <f t="shared" si="7"/>
        <v>0</v>
      </c>
      <c r="BD6" s="294">
        <f t="shared" si="7"/>
        <v>0</v>
      </c>
      <c r="BE6" s="294">
        <f t="shared" si="7"/>
        <v>0</v>
      </c>
      <c r="BF6" s="294">
        <f t="shared" si="7"/>
        <v>0</v>
      </c>
      <c r="BG6" s="294">
        <f t="shared" si="7"/>
        <v>0</v>
      </c>
      <c r="BH6" s="294">
        <f t="shared" si="7"/>
        <v>0</v>
      </c>
      <c r="BI6" s="294">
        <f t="shared" si="7"/>
        <v>0</v>
      </c>
      <c r="BJ6" s="294">
        <f t="shared" si="7"/>
        <v>0</v>
      </c>
      <c r="BK6" s="295">
        <f t="shared" si="7"/>
        <v>0</v>
      </c>
      <c r="BL6" s="1"/>
      <c r="BM6" s="1"/>
      <c r="BN6" s="1"/>
      <c r="BO6" s="1"/>
      <c r="BP6" s="1"/>
      <c r="BQ6" s="1"/>
      <c r="BR6" s="1"/>
    </row>
    <row r="7" spans="1:70" s="6" customFormat="1" ht="25.5" customHeight="1">
      <c r="A7" s="280"/>
      <c r="B7" s="99">
        <v>11001</v>
      </c>
      <c r="C7" s="373" t="s">
        <v>27</v>
      </c>
      <c r="D7" s="221">
        <f>SUM(E7:O7)</f>
        <v>55300.9</v>
      </c>
      <c r="E7" s="219">
        <f>AMPOP!H13</f>
        <v>55300.9</v>
      </c>
      <c r="F7" s="214"/>
      <c r="G7" s="214"/>
      <c r="H7" s="214"/>
      <c r="I7" s="214"/>
      <c r="J7" s="214"/>
      <c r="K7" s="214"/>
      <c r="L7" s="214"/>
      <c r="M7" s="214"/>
      <c r="N7" s="214"/>
      <c r="O7" s="215"/>
      <c r="P7" s="420">
        <f>SUM(Q7:AA7)</f>
        <v>69351.199999999997</v>
      </c>
      <c r="Q7" s="219">
        <f>AMPOP!I13</f>
        <v>69351.199999999997</v>
      </c>
      <c r="R7" s="214"/>
      <c r="S7" s="214"/>
      <c r="T7" s="214"/>
      <c r="U7" s="214"/>
      <c r="V7" s="214"/>
      <c r="W7" s="214"/>
      <c r="X7" s="214"/>
      <c r="Y7" s="214"/>
      <c r="Z7" s="214"/>
      <c r="AA7" s="220"/>
      <c r="AB7" s="221">
        <f>SUM(AC7:AM7)</f>
        <v>159824.20000000001</v>
      </c>
      <c r="AC7" s="219">
        <f>AMPOP!J13</f>
        <v>159824.20000000001</v>
      </c>
      <c r="AD7" s="214"/>
      <c r="AE7" s="214"/>
      <c r="AF7" s="214"/>
      <c r="AG7" s="214"/>
      <c r="AH7" s="214"/>
      <c r="AI7" s="214"/>
      <c r="AJ7" s="214"/>
      <c r="AK7" s="214"/>
      <c r="AL7" s="214"/>
      <c r="AM7" s="220"/>
      <c r="AN7" s="221">
        <f>SUM(AO7:AY7)</f>
        <v>159824.20000000001</v>
      </c>
      <c r="AO7" s="219">
        <f>AMPOP!K13</f>
        <v>159824.20000000001</v>
      </c>
      <c r="AP7" s="214"/>
      <c r="AQ7" s="214"/>
      <c r="AR7" s="214"/>
      <c r="AS7" s="214"/>
      <c r="AT7" s="214"/>
      <c r="AU7" s="214"/>
      <c r="AV7" s="214"/>
      <c r="AW7" s="214"/>
      <c r="AX7" s="214"/>
      <c r="AY7" s="220"/>
      <c r="AZ7" s="221">
        <f>SUM(BA7:BK7)</f>
        <v>159824.20000000001</v>
      </c>
      <c r="BA7" s="219">
        <f>AMPOP!L13</f>
        <v>159824.20000000001</v>
      </c>
      <c r="BB7" s="214"/>
      <c r="BC7" s="214"/>
      <c r="BD7" s="214"/>
      <c r="BE7" s="214"/>
      <c r="BF7" s="214"/>
      <c r="BG7" s="214"/>
      <c r="BH7" s="214"/>
      <c r="BI7" s="214"/>
      <c r="BJ7" s="214"/>
      <c r="BK7" s="215"/>
      <c r="BL7" s="1"/>
      <c r="BM7" s="1"/>
      <c r="BN7" s="1"/>
      <c r="BO7" s="1"/>
      <c r="BP7" s="1"/>
      <c r="BQ7" s="1"/>
      <c r="BR7" s="1"/>
    </row>
    <row r="8" spans="1:70" s="6" customFormat="1" ht="26.25" customHeight="1">
      <c r="A8" s="277"/>
      <c r="B8" s="99">
        <v>11004</v>
      </c>
      <c r="C8" s="374" t="s">
        <v>140</v>
      </c>
      <c r="D8" s="221">
        <f>SUM(E8:O8)</f>
        <v>1992413.7</v>
      </c>
      <c r="E8" s="219">
        <f>AMPOP!H14</f>
        <v>1992413.7</v>
      </c>
      <c r="F8" s="214"/>
      <c r="G8" s="214"/>
      <c r="H8" s="214"/>
      <c r="I8" s="214"/>
      <c r="J8" s="214"/>
      <c r="K8" s="214"/>
      <c r="L8" s="214"/>
      <c r="M8" s="214"/>
      <c r="N8" s="214"/>
      <c r="O8" s="215"/>
      <c r="P8" s="420">
        <f>SUM(Q8:AA8)</f>
        <v>1617610.2000000002</v>
      </c>
      <c r="Q8" s="219">
        <f>AMPOP!I14</f>
        <v>1617610.2000000002</v>
      </c>
      <c r="R8" s="214"/>
      <c r="S8" s="214"/>
      <c r="T8" s="214"/>
      <c r="U8" s="214"/>
      <c r="V8" s="214"/>
      <c r="W8" s="214"/>
      <c r="X8" s="214"/>
      <c r="Y8" s="214"/>
      <c r="Z8" s="214"/>
      <c r="AA8" s="220"/>
      <c r="AB8" s="221">
        <f>SUM(AC8:AM8)</f>
        <v>1637871</v>
      </c>
      <c r="AC8" s="219">
        <f>AMPOP!J14</f>
        <v>1637871</v>
      </c>
      <c r="AD8" s="214"/>
      <c r="AE8" s="214"/>
      <c r="AF8" s="214"/>
      <c r="AG8" s="214"/>
      <c r="AH8" s="214"/>
      <c r="AI8" s="214"/>
      <c r="AJ8" s="214"/>
      <c r="AK8" s="214"/>
      <c r="AL8" s="214"/>
      <c r="AM8" s="220"/>
      <c r="AN8" s="221">
        <f>SUM(AO8:AY8)</f>
        <v>1637871</v>
      </c>
      <c r="AO8" s="219">
        <f>AMPOP!K14</f>
        <v>1637871</v>
      </c>
      <c r="AP8" s="214"/>
      <c r="AQ8" s="214"/>
      <c r="AR8" s="214"/>
      <c r="AS8" s="214"/>
      <c r="AT8" s="214"/>
      <c r="AU8" s="214"/>
      <c r="AV8" s="214"/>
      <c r="AW8" s="214"/>
      <c r="AX8" s="214"/>
      <c r="AY8" s="220"/>
      <c r="AZ8" s="221">
        <f>SUM(BA8:BK8)</f>
        <v>1637871</v>
      </c>
      <c r="BA8" s="219">
        <f>AMPOP!L14</f>
        <v>1637871</v>
      </c>
      <c r="BB8" s="214"/>
      <c r="BC8" s="214"/>
      <c r="BD8" s="214"/>
      <c r="BE8" s="214"/>
      <c r="BF8" s="214"/>
      <c r="BG8" s="214"/>
      <c r="BH8" s="214"/>
      <c r="BI8" s="214"/>
      <c r="BJ8" s="214"/>
      <c r="BK8" s="215"/>
      <c r="BL8" s="1"/>
      <c r="BM8" s="1"/>
      <c r="BN8" s="1"/>
      <c r="BO8" s="1"/>
      <c r="BP8" s="1"/>
      <c r="BQ8" s="1"/>
      <c r="BR8" s="1"/>
    </row>
    <row r="9" spans="1:70" s="123" customFormat="1" ht="34.5" customHeight="1">
      <c r="A9" s="79" t="s">
        <v>99</v>
      </c>
      <c r="B9" s="116"/>
      <c r="C9" s="375" t="s">
        <v>124</v>
      </c>
      <c r="D9" s="217">
        <f>SUM(D10:D14)</f>
        <v>1058891.4400000002</v>
      </c>
      <c r="E9" s="216">
        <f>SUM(E10:E14)</f>
        <v>1058891.4400000002</v>
      </c>
      <c r="F9" s="216">
        <f t="shared" ref="F9:O9" si="8">F10+F11+F13</f>
        <v>0</v>
      </c>
      <c r="G9" s="216">
        <f t="shared" si="8"/>
        <v>0</v>
      </c>
      <c r="H9" s="216">
        <f t="shared" si="8"/>
        <v>0</v>
      </c>
      <c r="I9" s="216">
        <f t="shared" si="8"/>
        <v>0</v>
      </c>
      <c r="J9" s="216">
        <f t="shared" si="8"/>
        <v>0</v>
      </c>
      <c r="K9" s="216">
        <f t="shared" si="8"/>
        <v>0</v>
      </c>
      <c r="L9" s="216">
        <f t="shared" si="8"/>
        <v>0</v>
      </c>
      <c r="M9" s="216">
        <f t="shared" si="8"/>
        <v>0</v>
      </c>
      <c r="N9" s="216">
        <f t="shared" si="8"/>
        <v>0</v>
      </c>
      <c r="O9" s="218">
        <f t="shared" si="8"/>
        <v>0</v>
      </c>
      <c r="P9" s="448">
        <f>SUM(P10:P14)</f>
        <v>1111153.3</v>
      </c>
      <c r="Q9" s="448">
        <f>SUM(Q10:Q14)</f>
        <v>1111153.3</v>
      </c>
      <c r="R9" s="413">
        <f t="shared" ref="R9" si="9">R10+R11+R13</f>
        <v>0</v>
      </c>
      <c r="S9" s="413">
        <f t="shared" ref="S9" si="10">S10+S11+S13</f>
        <v>0</v>
      </c>
      <c r="T9" s="413">
        <f t="shared" ref="T9" si="11">T10+T11+T13</f>
        <v>0</v>
      </c>
      <c r="U9" s="413">
        <f t="shared" ref="U9" si="12">U10+U11+U13</f>
        <v>0</v>
      </c>
      <c r="V9" s="413">
        <f t="shared" ref="V9" si="13">V10+V11+V13</f>
        <v>0</v>
      </c>
      <c r="W9" s="413">
        <f t="shared" ref="W9" si="14">W10+W11+W13</f>
        <v>0</v>
      </c>
      <c r="X9" s="413">
        <f t="shared" ref="X9" si="15">X10+X11+X13</f>
        <v>0</v>
      </c>
      <c r="Y9" s="413">
        <f t="shared" ref="Y9" si="16">Y10+Y11+Y13</f>
        <v>0</v>
      </c>
      <c r="Z9" s="413">
        <f t="shared" ref="Z9" si="17">Z10+Z11+Z13</f>
        <v>0</v>
      </c>
      <c r="AA9" s="457">
        <f t="shared" ref="AA9" si="18">AA10+AA11+AA13</f>
        <v>0</v>
      </c>
      <c r="AB9" s="462">
        <f>SUM(AB10:AB14)</f>
        <v>1281418.6000000001</v>
      </c>
      <c r="AC9" s="291">
        <f>SUM(AC10:AC14)</f>
        <v>1281418.6000000001</v>
      </c>
      <c r="AD9" s="291">
        <f t="shared" ref="AD9:AM9" si="19">SUM(AD10:AD14)</f>
        <v>0</v>
      </c>
      <c r="AE9" s="291">
        <f t="shared" si="19"/>
        <v>0</v>
      </c>
      <c r="AF9" s="291">
        <f t="shared" si="19"/>
        <v>0</v>
      </c>
      <c r="AG9" s="291">
        <f t="shared" si="19"/>
        <v>0</v>
      </c>
      <c r="AH9" s="291">
        <f t="shared" si="19"/>
        <v>0</v>
      </c>
      <c r="AI9" s="291">
        <f t="shared" si="19"/>
        <v>0</v>
      </c>
      <c r="AJ9" s="291">
        <f t="shared" si="19"/>
        <v>0</v>
      </c>
      <c r="AK9" s="291">
        <f t="shared" si="19"/>
        <v>0</v>
      </c>
      <c r="AL9" s="291">
        <f t="shared" si="19"/>
        <v>0</v>
      </c>
      <c r="AM9" s="292">
        <f t="shared" si="19"/>
        <v>0</v>
      </c>
      <c r="AN9" s="466">
        <f>SUM(AN10:AN14)</f>
        <v>1258766</v>
      </c>
      <c r="AO9" s="293">
        <f>SUM(AO10:AO14)</f>
        <v>1258766</v>
      </c>
      <c r="AP9" s="293">
        <f t="shared" ref="AP9:AY9" si="20">SUM(AP10:AP14)</f>
        <v>0</v>
      </c>
      <c r="AQ9" s="293">
        <f t="shared" si="20"/>
        <v>0</v>
      </c>
      <c r="AR9" s="293">
        <f t="shared" si="20"/>
        <v>0</v>
      </c>
      <c r="AS9" s="293">
        <f t="shared" si="20"/>
        <v>0</v>
      </c>
      <c r="AT9" s="293">
        <f t="shared" si="20"/>
        <v>0</v>
      </c>
      <c r="AU9" s="293">
        <f t="shared" si="20"/>
        <v>0</v>
      </c>
      <c r="AV9" s="293">
        <f t="shared" si="20"/>
        <v>0</v>
      </c>
      <c r="AW9" s="293">
        <f t="shared" si="20"/>
        <v>0</v>
      </c>
      <c r="AX9" s="293">
        <f t="shared" si="20"/>
        <v>0</v>
      </c>
      <c r="AY9" s="464">
        <f t="shared" si="20"/>
        <v>0</v>
      </c>
      <c r="AZ9" s="296">
        <f>SUM(AZ10:AZ14)</f>
        <v>1265678.7000000002</v>
      </c>
      <c r="BA9" s="294">
        <f t="shared" ref="BA9:BK9" si="21">SUM(BA10:BA14)</f>
        <v>1265678.7000000002</v>
      </c>
      <c r="BB9" s="294">
        <f t="shared" si="21"/>
        <v>0</v>
      </c>
      <c r="BC9" s="294">
        <f t="shared" si="21"/>
        <v>0</v>
      </c>
      <c r="BD9" s="294">
        <f t="shared" si="21"/>
        <v>0</v>
      </c>
      <c r="BE9" s="294">
        <f t="shared" si="21"/>
        <v>0</v>
      </c>
      <c r="BF9" s="294">
        <f t="shared" si="21"/>
        <v>0</v>
      </c>
      <c r="BG9" s="294">
        <f t="shared" si="21"/>
        <v>0</v>
      </c>
      <c r="BH9" s="294">
        <f t="shared" si="21"/>
        <v>0</v>
      </c>
      <c r="BI9" s="294">
        <f t="shared" si="21"/>
        <v>0</v>
      </c>
      <c r="BJ9" s="294">
        <f t="shared" si="21"/>
        <v>0</v>
      </c>
      <c r="BK9" s="295">
        <f t="shared" si="21"/>
        <v>0</v>
      </c>
      <c r="BL9" s="1"/>
      <c r="BM9" s="1"/>
      <c r="BN9" s="1"/>
      <c r="BO9" s="1"/>
      <c r="BP9" s="1"/>
      <c r="BQ9" s="1"/>
      <c r="BR9" s="1"/>
    </row>
    <row r="10" spans="1:70" s="6" customFormat="1" ht="32.25" customHeight="1">
      <c r="A10" s="812"/>
      <c r="B10" s="100">
        <v>11001</v>
      </c>
      <c r="C10" s="373" t="s">
        <v>125</v>
      </c>
      <c r="D10" s="221">
        <f>SUM(E10:O10)</f>
        <v>945774.3</v>
      </c>
      <c r="E10" s="222">
        <f>AMPOP!H16</f>
        <v>945774.3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5"/>
      <c r="P10" s="449">
        <f>Q10</f>
        <v>1004251.5</v>
      </c>
      <c r="Q10" s="222">
        <f>AMPOP!I16</f>
        <v>1004251.5</v>
      </c>
      <c r="R10" s="214"/>
      <c r="S10" s="214"/>
      <c r="T10" s="214"/>
      <c r="U10" s="214"/>
      <c r="V10" s="214"/>
      <c r="W10" s="214"/>
      <c r="X10" s="214"/>
      <c r="Y10" s="214"/>
      <c r="Z10" s="214"/>
      <c r="AA10" s="220"/>
      <c r="AB10" s="221">
        <f>AC10</f>
        <v>1121321</v>
      </c>
      <c r="AC10" s="222">
        <f>AMPOP!J16</f>
        <v>1121321</v>
      </c>
      <c r="AD10" s="214"/>
      <c r="AE10" s="214"/>
      <c r="AF10" s="214"/>
      <c r="AG10" s="214"/>
      <c r="AH10" s="214"/>
      <c r="AI10" s="214"/>
      <c r="AJ10" s="214"/>
      <c r="AK10" s="214"/>
      <c r="AL10" s="214"/>
      <c r="AM10" s="220"/>
      <c r="AN10" s="223">
        <f>AO10</f>
        <v>1134148.3999999999</v>
      </c>
      <c r="AO10" s="222">
        <f>AMPOP!K16</f>
        <v>1134148.3999999999</v>
      </c>
      <c r="AP10" s="214"/>
      <c r="AQ10" s="214"/>
      <c r="AR10" s="214"/>
      <c r="AS10" s="214"/>
      <c r="AT10" s="214"/>
      <c r="AU10" s="214"/>
      <c r="AV10" s="214"/>
      <c r="AW10" s="214"/>
      <c r="AX10" s="214"/>
      <c r="AY10" s="220"/>
      <c r="AZ10" s="224">
        <f>BA10</f>
        <v>1141061.1000000001</v>
      </c>
      <c r="BA10" s="222">
        <f>AMPOP!L16</f>
        <v>1141061.1000000001</v>
      </c>
      <c r="BB10" s="214"/>
      <c r="BC10" s="214"/>
      <c r="BD10" s="214"/>
      <c r="BE10" s="214"/>
      <c r="BF10" s="214"/>
      <c r="BG10" s="214"/>
      <c r="BH10" s="214"/>
      <c r="BI10" s="214"/>
      <c r="BJ10" s="214"/>
      <c r="BK10" s="215"/>
      <c r="BL10" s="1"/>
      <c r="BM10" s="1"/>
      <c r="BN10" s="1"/>
      <c r="BO10" s="1"/>
      <c r="BP10" s="1"/>
      <c r="BQ10" s="1"/>
      <c r="BR10" s="1"/>
    </row>
    <row r="11" spans="1:70" s="6" customFormat="1" ht="24" customHeight="1">
      <c r="A11" s="749"/>
      <c r="B11" s="100">
        <v>11002</v>
      </c>
      <c r="C11" s="376" t="s">
        <v>126</v>
      </c>
      <c r="D11" s="221">
        <f t="shared" ref="D11:D14" si="22">SUM(E11:O11)</f>
        <v>97075.78</v>
      </c>
      <c r="E11" s="222">
        <f>AMPOP!H17</f>
        <v>97075.78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5"/>
      <c r="P11" s="449">
        <f t="shared" ref="P11:P14" si="23">Q11</f>
        <v>99696.8</v>
      </c>
      <c r="Q11" s="222">
        <f>AMPOP!I17</f>
        <v>99696.8</v>
      </c>
      <c r="R11" s="214"/>
      <c r="S11" s="214"/>
      <c r="T11" s="214"/>
      <c r="U11" s="214"/>
      <c r="V11" s="214"/>
      <c r="W11" s="214"/>
      <c r="X11" s="214"/>
      <c r="Y11" s="214"/>
      <c r="Z11" s="214"/>
      <c r="AA11" s="220"/>
      <c r="AB11" s="221">
        <f t="shared" ref="AB11:AB14" si="24">AC11</f>
        <v>103704.6</v>
      </c>
      <c r="AC11" s="222">
        <f>AMPOP!J17</f>
        <v>103704.6</v>
      </c>
      <c r="AD11" s="214"/>
      <c r="AE11" s="214"/>
      <c r="AF11" s="214"/>
      <c r="AG11" s="214"/>
      <c r="AH11" s="214"/>
      <c r="AI11" s="214"/>
      <c r="AJ11" s="214"/>
      <c r="AK11" s="214"/>
      <c r="AL11" s="214"/>
      <c r="AM11" s="220"/>
      <c r="AN11" s="223">
        <f t="shared" ref="AN11:AN14" si="25">AO11</f>
        <v>103704.6</v>
      </c>
      <c r="AO11" s="222">
        <f>AMPOP!K17</f>
        <v>103704.6</v>
      </c>
      <c r="AP11" s="214"/>
      <c r="AQ11" s="214"/>
      <c r="AR11" s="214"/>
      <c r="AS11" s="214"/>
      <c r="AT11" s="214"/>
      <c r="AU11" s="214"/>
      <c r="AV11" s="214"/>
      <c r="AW11" s="214"/>
      <c r="AX11" s="214"/>
      <c r="AY11" s="220"/>
      <c r="AZ11" s="224">
        <f t="shared" ref="AZ11:AZ14" si="26">BA11</f>
        <v>103704.6</v>
      </c>
      <c r="BA11" s="222">
        <f>AMPOP!L17</f>
        <v>103704.6</v>
      </c>
      <c r="BB11" s="214"/>
      <c r="BC11" s="214"/>
      <c r="BD11" s="214"/>
      <c r="BE11" s="214"/>
      <c r="BF11" s="214"/>
      <c r="BG11" s="214"/>
      <c r="BH11" s="214"/>
      <c r="BI11" s="214"/>
      <c r="BJ11" s="214"/>
      <c r="BK11" s="215"/>
      <c r="BL11" s="1"/>
      <c r="BM11" s="1"/>
      <c r="BN11" s="1"/>
      <c r="BO11" s="1"/>
      <c r="BP11" s="1"/>
      <c r="BQ11" s="1"/>
      <c r="BR11" s="1"/>
    </row>
    <row r="12" spans="1:70" s="6" customFormat="1" ht="29.25" customHeight="1">
      <c r="A12" s="749"/>
      <c r="B12" s="100">
        <v>31001</v>
      </c>
      <c r="C12" s="373" t="s">
        <v>127</v>
      </c>
      <c r="D12" s="221">
        <f t="shared" si="22"/>
        <v>16041.36</v>
      </c>
      <c r="E12" s="222">
        <f>AMPOP!H18</f>
        <v>16041.36</v>
      </c>
      <c r="F12" s="214"/>
      <c r="G12" s="214"/>
      <c r="H12" s="214"/>
      <c r="I12" s="214"/>
      <c r="J12" s="214"/>
      <c r="K12" s="214"/>
      <c r="L12" s="214"/>
      <c r="M12" s="214"/>
      <c r="N12" s="214"/>
      <c r="O12" s="215"/>
      <c r="P12" s="449">
        <f t="shared" si="23"/>
        <v>7205</v>
      </c>
      <c r="Q12" s="222">
        <f>AMPOP!I18</f>
        <v>7205</v>
      </c>
      <c r="R12" s="214"/>
      <c r="S12" s="214"/>
      <c r="T12" s="214"/>
      <c r="U12" s="214"/>
      <c r="V12" s="214"/>
      <c r="W12" s="214"/>
      <c r="X12" s="214"/>
      <c r="Y12" s="214"/>
      <c r="Z12" s="214"/>
      <c r="AA12" s="220"/>
      <c r="AB12" s="221">
        <f t="shared" si="24"/>
        <v>20913</v>
      </c>
      <c r="AC12" s="222">
        <f>AMPOP!J18</f>
        <v>20913</v>
      </c>
      <c r="AD12" s="214"/>
      <c r="AE12" s="214"/>
      <c r="AF12" s="214"/>
      <c r="AG12" s="214"/>
      <c r="AH12" s="214"/>
      <c r="AI12" s="214"/>
      <c r="AJ12" s="214"/>
      <c r="AK12" s="214"/>
      <c r="AL12" s="214"/>
      <c r="AM12" s="220"/>
      <c r="AN12" s="223">
        <f t="shared" si="25"/>
        <v>20913</v>
      </c>
      <c r="AO12" s="222">
        <f>AMPOP!K18</f>
        <v>20913</v>
      </c>
      <c r="AP12" s="214"/>
      <c r="AQ12" s="214"/>
      <c r="AR12" s="214"/>
      <c r="AS12" s="214"/>
      <c r="AT12" s="214"/>
      <c r="AU12" s="214"/>
      <c r="AV12" s="214"/>
      <c r="AW12" s="214"/>
      <c r="AX12" s="214"/>
      <c r="AY12" s="220"/>
      <c r="AZ12" s="224">
        <f t="shared" si="26"/>
        <v>20913</v>
      </c>
      <c r="BA12" s="222">
        <f>AMPOP!L18</f>
        <v>20913</v>
      </c>
      <c r="BB12" s="214"/>
      <c r="BC12" s="214"/>
      <c r="BD12" s="214"/>
      <c r="BE12" s="214"/>
      <c r="BF12" s="214"/>
      <c r="BG12" s="214"/>
      <c r="BH12" s="214"/>
      <c r="BI12" s="214"/>
      <c r="BJ12" s="214"/>
      <c r="BK12" s="215"/>
      <c r="BL12" s="1"/>
      <c r="BM12" s="1"/>
      <c r="BN12" s="1"/>
      <c r="BO12" s="1"/>
      <c r="BP12" s="1"/>
      <c r="BQ12" s="1"/>
      <c r="BR12" s="1"/>
    </row>
    <row r="13" spans="1:70" s="6" customFormat="1" ht="28.5" customHeight="1">
      <c r="A13" s="748"/>
      <c r="B13" s="263">
        <v>31002</v>
      </c>
      <c r="C13" s="367" t="s">
        <v>155</v>
      </c>
      <c r="D13" s="221">
        <f t="shared" si="22"/>
        <v>0</v>
      </c>
      <c r="E13" s="222">
        <f>AMPOP!H19</f>
        <v>0</v>
      </c>
      <c r="F13" s="214"/>
      <c r="G13" s="214"/>
      <c r="H13" s="214"/>
      <c r="I13" s="214"/>
      <c r="J13" s="214"/>
      <c r="K13" s="214"/>
      <c r="L13" s="214"/>
      <c r="M13" s="214"/>
      <c r="N13" s="214"/>
      <c r="O13" s="215"/>
      <c r="P13" s="449">
        <f t="shared" si="23"/>
        <v>0</v>
      </c>
      <c r="Q13" s="222">
        <f>AMPOP!I19</f>
        <v>0</v>
      </c>
      <c r="R13" s="214"/>
      <c r="S13" s="214"/>
      <c r="T13" s="214"/>
      <c r="U13" s="214"/>
      <c r="V13" s="214"/>
      <c r="W13" s="214"/>
      <c r="X13" s="214"/>
      <c r="Y13" s="214"/>
      <c r="Z13" s="214"/>
      <c r="AA13" s="220"/>
      <c r="AB13" s="221">
        <f t="shared" si="24"/>
        <v>33000</v>
      </c>
      <c r="AC13" s="222">
        <f>AMPOP!J19</f>
        <v>33000</v>
      </c>
      <c r="AD13" s="214"/>
      <c r="AE13" s="214"/>
      <c r="AF13" s="214"/>
      <c r="AG13" s="214"/>
      <c r="AH13" s="214"/>
      <c r="AI13" s="214"/>
      <c r="AJ13" s="214"/>
      <c r="AK13" s="214"/>
      <c r="AL13" s="214"/>
      <c r="AM13" s="220"/>
      <c r="AN13" s="223">
        <f t="shared" si="25"/>
        <v>0</v>
      </c>
      <c r="AO13" s="222">
        <f>AMPOP!K19</f>
        <v>0</v>
      </c>
      <c r="AP13" s="214"/>
      <c r="AQ13" s="214"/>
      <c r="AR13" s="214"/>
      <c r="AS13" s="214"/>
      <c r="AT13" s="214"/>
      <c r="AU13" s="214"/>
      <c r="AV13" s="214"/>
      <c r="AW13" s="214"/>
      <c r="AX13" s="214"/>
      <c r="AY13" s="220"/>
      <c r="AZ13" s="224">
        <f t="shared" si="26"/>
        <v>0</v>
      </c>
      <c r="BA13" s="222">
        <f>AMPOP!L19</f>
        <v>0</v>
      </c>
      <c r="BB13" s="214"/>
      <c r="BC13" s="214"/>
      <c r="BD13" s="214"/>
      <c r="BE13" s="214"/>
      <c r="BF13" s="214"/>
      <c r="BG13" s="214"/>
      <c r="BH13" s="214"/>
      <c r="BI13" s="214"/>
      <c r="BJ13" s="214"/>
      <c r="BK13" s="215"/>
      <c r="BL13" s="1"/>
      <c r="BM13" s="1"/>
      <c r="BN13" s="1"/>
      <c r="BO13" s="1"/>
      <c r="BP13" s="1"/>
      <c r="BQ13" s="1"/>
      <c r="BR13" s="1"/>
    </row>
    <row r="14" spans="1:70" s="6" customFormat="1" ht="28.5" customHeight="1">
      <c r="A14" s="353"/>
      <c r="B14" s="263">
        <v>31003</v>
      </c>
      <c r="C14" s="367" t="s">
        <v>156</v>
      </c>
      <c r="D14" s="221">
        <f t="shared" si="22"/>
        <v>0</v>
      </c>
      <c r="E14" s="222">
        <f>AMPOP!H20</f>
        <v>0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5"/>
      <c r="P14" s="449">
        <f t="shared" si="23"/>
        <v>0</v>
      </c>
      <c r="Q14" s="222">
        <f>AMPOP!I20</f>
        <v>0</v>
      </c>
      <c r="R14" s="214"/>
      <c r="S14" s="214"/>
      <c r="T14" s="214"/>
      <c r="U14" s="214"/>
      <c r="V14" s="214"/>
      <c r="W14" s="214"/>
      <c r="X14" s="214"/>
      <c r="Y14" s="214"/>
      <c r="Z14" s="214"/>
      <c r="AA14" s="220"/>
      <c r="AB14" s="221">
        <f t="shared" si="24"/>
        <v>2480</v>
      </c>
      <c r="AC14" s="222">
        <f>AMPOP!J20</f>
        <v>2480</v>
      </c>
      <c r="AD14" s="214"/>
      <c r="AE14" s="214"/>
      <c r="AF14" s="214"/>
      <c r="AG14" s="214"/>
      <c r="AH14" s="214"/>
      <c r="AI14" s="214"/>
      <c r="AJ14" s="214"/>
      <c r="AK14" s="214"/>
      <c r="AL14" s="214"/>
      <c r="AM14" s="220"/>
      <c r="AN14" s="223">
        <f t="shared" si="25"/>
        <v>0</v>
      </c>
      <c r="AO14" s="222">
        <f>AMPOP!K20</f>
        <v>0</v>
      </c>
      <c r="AP14" s="214"/>
      <c r="AQ14" s="214"/>
      <c r="AR14" s="214"/>
      <c r="AS14" s="214"/>
      <c r="AT14" s="214"/>
      <c r="AU14" s="214"/>
      <c r="AV14" s="214"/>
      <c r="AW14" s="214"/>
      <c r="AX14" s="214"/>
      <c r="AY14" s="220"/>
      <c r="AZ14" s="224">
        <f t="shared" si="26"/>
        <v>0</v>
      </c>
      <c r="BA14" s="222">
        <f>AMPOP!L20</f>
        <v>0</v>
      </c>
      <c r="BB14" s="214"/>
      <c r="BC14" s="214"/>
      <c r="BD14" s="214"/>
      <c r="BE14" s="214"/>
      <c r="BF14" s="214"/>
      <c r="BG14" s="214"/>
      <c r="BH14" s="214"/>
      <c r="BI14" s="214"/>
      <c r="BJ14" s="214"/>
      <c r="BK14" s="215"/>
      <c r="BL14" s="1"/>
      <c r="BM14" s="1"/>
      <c r="BN14" s="1"/>
      <c r="BO14" s="1"/>
      <c r="BP14" s="1"/>
      <c r="BQ14" s="1"/>
      <c r="BR14" s="1"/>
    </row>
    <row r="15" spans="1:70" s="124" customFormat="1" ht="24" customHeight="1">
      <c r="A15" s="80" t="s">
        <v>100</v>
      </c>
      <c r="B15" s="96"/>
      <c r="C15" s="372" t="s">
        <v>101</v>
      </c>
      <c r="D15" s="217">
        <f>D16</f>
        <v>434967.17000000004</v>
      </c>
      <c r="E15" s="216">
        <f t="shared" ref="E15:N15" si="27">E16</f>
        <v>0</v>
      </c>
      <c r="F15" s="216">
        <f t="shared" si="27"/>
        <v>0</v>
      </c>
      <c r="G15" s="216">
        <f t="shared" si="27"/>
        <v>0</v>
      </c>
      <c r="H15" s="216">
        <f t="shared" si="27"/>
        <v>0</v>
      </c>
      <c r="I15" s="216">
        <f t="shared" si="27"/>
        <v>0</v>
      </c>
      <c r="J15" s="216">
        <f t="shared" si="27"/>
        <v>399837.51</v>
      </c>
      <c r="K15" s="216">
        <f t="shared" si="27"/>
        <v>348.9</v>
      </c>
      <c r="L15" s="216">
        <f t="shared" si="27"/>
        <v>34780.76</v>
      </c>
      <c r="M15" s="216">
        <f t="shared" si="27"/>
        <v>0</v>
      </c>
      <c r="N15" s="216">
        <f t="shared" si="27"/>
        <v>0</v>
      </c>
      <c r="O15" s="218">
        <f>O16</f>
        <v>0</v>
      </c>
      <c r="P15" s="448">
        <f>P16</f>
        <v>108199</v>
      </c>
      <c r="Q15" s="413">
        <f t="shared" ref="Q15" si="28">Q16</f>
        <v>60430</v>
      </c>
      <c r="R15" s="413">
        <f t="shared" ref="R15" si="29">R16</f>
        <v>0</v>
      </c>
      <c r="S15" s="413">
        <f t="shared" ref="S15" si="30">S16</f>
        <v>13668.1</v>
      </c>
      <c r="T15" s="413">
        <f t="shared" ref="T15" si="31">T16</f>
        <v>0</v>
      </c>
      <c r="U15" s="413">
        <f t="shared" ref="U15" si="32">U16</f>
        <v>0</v>
      </c>
      <c r="V15" s="413">
        <f t="shared" ref="V15" si="33">V16</f>
        <v>4717.2</v>
      </c>
      <c r="W15" s="413">
        <f t="shared" ref="W15" si="34">W16</f>
        <v>21235.8</v>
      </c>
      <c r="X15" s="413">
        <f t="shared" ref="X15" si="35">X16</f>
        <v>8147.9</v>
      </c>
      <c r="Y15" s="413">
        <f t="shared" ref="Y15" si="36">Y16</f>
        <v>0</v>
      </c>
      <c r="Z15" s="413">
        <f t="shared" ref="Z15" si="37">Z16</f>
        <v>0</v>
      </c>
      <c r="AA15" s="457">
        <f>AA16</f>
        <v>0</v>
      </c>
      <c r="AB15" s="462">
        <f>AB16</f>
        <v>614510.4</v>
      </c>
      <c r="AC15" s="291">
        <f t="shared" ref="AC15" si="38">AC16</f>
        <v>614510.4</v>
      </c>
      <c r="AD15" s="291">
        <f t="shared" ref="AD15" si="39">AD16</f>
        <v>0</v>
      </c>
      <c r="AE15" s="291">
        <f t="shared" ref="AE15" si="40">AE16</f>
        <v>0</v>
      </c>
      <c r="AF15" s="291">
        <f t="shared" ref="AF15" si="41">AF16</f>
        <v>0</v>
      </c>
      <c r="AG15" s="291">
        <f t="shared" ref="AG15" si="42">AG16</f>
        <v>0</v>
      </c>
      <c r="AH15" s="291">
        <f t="shared" ref="AH15" si="43">AH16</f>
        <v>0</v>
      </c>
      <c r="AI15" s="291">
        <f t="shared" ref="AI15" si="44">AI16</f>
        <v>0</v>
      </c>
      <c r="AJ15" s="291">
        <f t="shared" ref="AJ15" si="45">AJ16</f>
        <v>0</v>
      </c>
      <c r="AK15" s="291">
        <f t="shared" ref="AK15" si="46">AK16</f>
        <v>0</v>
      </c>
      <c r="AL15" s="291">
        <f t="shared" ref="AL15" si="47">AL16</f>
        <v>0</v>
      </c>
      <c r="AM15" s="292">
        <f>AM16</f>
        <v>0</v>
      </c>
      <c r="AN15" s="466">
        <f>AN16</f>
        <v>434967.2</v>
      </c>
      <c r="AO15" s="293">
        <f>AO16</f>
        <v>434967.2</v>
      </c>
      <c r="AP15" s="293">
        <f t="shared" ref="AP15:AY15" si="48">AP16</f>
        <v>0</v>
      </c>
      <c r="AQ15" s="293">
        <f t="shared" si="48"/>
        <v>0</v>
      </c>
      <c r="AR15" s="293">
        <f t="shared" si="48"/>
        <v>0</v>
      </c>
      <c r="AS15" s="293">
        <f t="shared" si="48"/>
        <v>0</v>
      </c>
      <c r="AT15" s="293">
        <f t="shared" si="48"/>
        <v>0</v>
      </c>
      <c r="AU15" s="293">
        <f t="shared" si="48"/>
        <v>0</v>
      </c>
      <c r="AV15" s="293">
        <f t="shared" si="48"/>
        <v>0</v>
      </c>
      <c r="AW15" s="293">
        <f t="shared" si="48"/>
        <v>0</v>
      </c>
      <c r="AX15" s="293">
        <f t="shared" si="48"/>
        <v>0</v>
      </c>
      <c r="AY15" s="464">
        <f t="shared" si="48"/>
        <v>0</v>
      </c>
      <c r="AZ15" s="296">
        <f>AZ16</f>
        <v>108199</v>
      </c>
      <c r="BA15" s="294">
        <f t="shared" ref="BA15" si="49">BA16</f>
        <v>108199</v>
      </c>
      <c r="BB15" s="294">
        <f t="shared" ref="BB15" si="50">BB16</f>
        <v>0</v>
      </c>
      <c r="BC15" s="294">
        <f t="shared" ref="BC15" si="51">BC16</f>
        <v>0</v>
      </c>
      <c r="BD15" s="294">
        <f t="shared" ref="BD15" si="52">BD16</f>
        <v>0</v>
      </c>
      <c r="BE15" s="294">
        <f t="shared" ref="BE15" si="53">BE16</f>
        <v>0</v>
      </c>
      <c r="BF15" s="294">
        <f t="shared" ref="BF15" si="54">BF16</f>
        <v>0</v>
      </c>
      <c r="BG15" s="294">
        <f t="shared" ref="BG15" si="55">BG16</f>
        <v>0</v>
      </c>
      <c r="BH15" s="294">
        <f t="shared" ref="BH15" si="56">BH16</f>
        <v>0</v>
      </c>
      <c r="BI15" s="294">
        <f t="shared" ref="BI15" si="57">BI16</f>
        <v>0</v>
      </c>
      <c r="BJ15" s="294">
        <f t="shared" ref="BJ15" si="58">BJ16</f>
        <v>0</v>
      </c>
      <c r="BK15" s="295">
        <f>BK16</f>
        <v>0</v>
      </c>
      <c r="BL15" s="1"/>
      <c r="BM15" s="1"/>
      <c r="BN15" s="1"/>
      <c r="BO15" s="1"/>
      <c r="BP15" s="1"/>
      <c r="BQ15" s="1"/>
      <c r="BR15" s="1"/>
    </row>
    <row r="16" spans="1:70" s="7" customFormat="1" ht="23.25" customHeight="1">
      <c r="A16" s="81"/>
      <c r="B16" s="101">
        <v>12001</v>
      </c>
      <c r="C16" s="377" t="s">
        <v>102</v>
      </c>
      <c r="D16" s="221">
        <f>SUM(E16:O16)</f>
        <v>434967.17000000004</v>
      </c>
      <c r="E16" s="225"/>
      <c r="F16" s="226"/>
      <c r="G16" s="226">
        <v>0</v>
      </c>
      <c r="H16" s="227">
        <v>0</v>
      </c>
      <c r="I16" s="225"/>
      <c r="J16" s="227">
        <v>399837.51</v>
      </c>
      <c r="K16" s="227">
        <v>348.9</v>
      </c>
      <c r="L16" s="227">
        <v>34780.76</v>
      </c>
      <c r="M16" s="225"/>
      <c r="N16" s="228"/>
      <c r="O16" s="230"/>
      <c r="P16" s="420">
        <f>SUM(Q16:AA16)</f>
        <v>108199</v>
      </c>
      <c r="Q16" s="222">
        <v>60430</v>
      </c>
      <c r="R16" s="226"/>
      <c r="S16" s="226">
        <v>13668.1</v>
      </c>
      <c r="T16" s="227"/>
      <c r="U16" s="225"/>
      <c r="V16" s="286">
        <v>4717.2</v>
      </c>
      <c r="W16" s="286">
        <v>21235.8</v>
      </c>
      <c r="X16" s="285">
        <v>8147.9</v>
      </c>
      <c r="Y16" s="225"/>
      <c r="Z16" s="228"/>
      <c r="AA16" s="229"/>
      <c r="AB16" s="221">
        <f>SUM(AC16:AM16)</f>
        <v>614510.4</v>
      </c>
      <c r="AC16" s="222">
        <f>AMPOP!J22</f>
        <v>614510.4</v>
      </c>
      <c r="AD16" s="226"/>
      <c r="AE16" s="226"/>
      <c r="AF16" s="227"/>
      <c r="AG16" s="225"/>
      <c r="AH16" s="227"/>
      <c r="AI16" s="227"/>
      <c r="AJ16" s="227"/>
      <c r="AK16" s="225"/>
      <c r="AL16" s="228"/>
      <c r="AM16" s="229"/>
      <c r="AN16" s="221">
        <f>SUM(AO16:AY16)</f>
        <v>434967.2</v>
      </c>
      <c r="AO16" s="222">
        <f>AMPOP!K22</f>
        <v>434967.2</v>
      </c>
      <c r="AP16" s="226"/>
      <c r="AQ16" s="226"/>
      <c r="AR16" s="227"/>
      <c r="AS16" s="225"/>
      <c r="AT16" s="227"/>
      <c r="AU16" s="227"/>
      <c r="AV16" s="227"/>
      <c r="AW16" s="225"/>
      <c r="AX16" s="228"/>
      <c r="AY16" s="229"/>
      <c r="AZ16" s="221">
        <f>SUM(BA16:BK16)</f>
        <v>108199</v>
      </c>
      <c r="BA16" s="231">
        <f>AMPOP!L22</f>
        <v>108199</v>
      </c>
      <c r="BB16" s="232"/>
      <c r="BC16" s="232"/>
      <c r="BD16" s="222"/>
      <c r="BE16" s="231"/>
      <c r="BF16" s="222"/>
      <c r="BG16" s="222"/>
      <c r="BH16" s="222"/>
      <c r="BI16" s="231"/>
      <c r="BJ16" s="228"/>
      <c r="BK16" s="230"/>
      <c r="BL16" s="1"/>
      <c r="BM16" s="1"/>
      <c r="BN16" s="1"/>
      <c r="BO16" s="1"/>
      <c r="BP16" s="1"/>
      <c r="BQ16" s="1"/>
      <c r="BR16" s="1"/>
    </row>
    <row r="17" spans="1:70" s="125" customFormat="1" ht="33" customHeight="1">
      <c r="A17" s="79" t="s">
        <v>103</v>
      </c>
      <c r="B17" s="116"/>
      <c r="C17" s="375" t="s">
        <v>104</v>
      </c>
      <c r="D17" s="217">
        <f>SUM(D18:D29)</f>
        <v>1351201.7200000002</v>
      </c>
      <c r="E17" s="216">
        <f t="shared" ref="E17:O17" si="59">SUM(E18:E29)</f>
        <v>7000</v>
      </c>
      <c r="F17" s="216">
        <f t="shared" si="59"/>
        <v>0</v>
      </c>
      <c r="G17" s="216">
        <f t="shared" si="59"/>
        <v>152887.29999999999</v>
      </c>
      <c r="H17" s="216">
        <f t="shared" si="59"/>
        <v>0</v>
      </c>
      <c r="I17" s="216">
        <f t="shared" si="59"/>
        <v>329243.19</v>
      </c>
      <c r="J17" s="216">
        <f t="shared" si="59"/>
        <v>0</v>
      </c>
      <c r="K17" s="216">
        <f t="shared" si="59"/>
        <v>169280.7</v>
      </c>
      <c r="L17" s="216">
        <f t="shared" si="59"/>
        <v>477831.23</v>
      </c>
      <c r="M17" s="216">
        <f t="shared" si="59"/>
        <v>0</v>
      </c>
      <c r="N17" s="216">
        <f t="shared" si="59"/>
        <v>55404.9</v>
      </c>
      <c r="O17" s="218">
        <f t="shared" si="59"/>
        <v>159554.4</v>
      </c>
      <c r="P17" s="448">
        <f>P18+P19+P20+P21+P22+P23+P24+P25+P26+P27+P28+P29</f>
        <v>1292196.403344</v>
      </c>
      <c r="Q17" s="448">
        <f t="shared" ref="Q17:AA17" si="60">Q18+Q19+Q20+Q21+Q22+Q23+Q24+Q25+Q26+Q27+Q28+Q29</f>
        <v>7000</v>
      </c>
      <c r="R17" s="448">
        <f t="shared" si="60"/>
        <v>0</v>
      </c>
      <c r="S17" s="448">
        <f t="shared" si="60"/>
        <v>152887.29999999999</v>
      </c>
      <c r="T17" s="448">
        <f t="shared" si="60"/>
        <v>0</v>
      </c>
      <c r="U17" s="448">
        <f t="shared" si="60"/>
        <v>557733.00334400008</v>
      </c>
      <c r="V17" s="448">
        <f t="shared" si="60"/>
        <v>0</v>
      </c>
      <c r="W17" s="448">
        <f t="shared" si="60"/>
        <v>185280.7</v>
      </c>
      <c r="X17" s="448">
        <f t="shared" si="60"/>
        <v>169524.2</v>
      </c>
      <c r="Y17" s="448">
        <f t="shared" si="60"/>
        <v>0</v>
      </c>
      <c r="Z17" s="448">
        <f t="shared" si="60"/>
        <v>55404.9</v>
      </c>
      <c r="AA17" s="458">
        <f t="shared" si="60"/>
        <v>164366.29999999999</v>
      </c>
      <c r="AB17" s="462">
        <f>SUM(AB18:AB29)</f>
        <v>1401510.7</v>
      </c>
      <c r="AC17" s="291">
        <f t="shared" ref="AC17:AM17" si="61">AC18+AC19+AC20+AC21+AC22+AC23+AC24+AC25+AC26+AC27+AC28+AC29</f>
        <v>7000</v>
      </c>
      <c r="AD17" s="291">
        <f t="shared" si="61"/>
        <v>0</v>
      </c>
      <c r="AE17" s="291">
        <f t="shared" si="61"/>
        <v>152887.29999999999</v>
      </c>
      <c r="AF17" s="291">
        <f t="shared" si="61"/>
        <v>0</v>
      </c>
      <c r="AG17" s="291">
        <f t="shared" si="61"/>
        <v>640733</v>
      </c>
      <c r="AH17" s="291">
        <f t="shared" si="61"/>
        <v>0</v>
      </c>
      <c r="AI17" s="291">
        <f t="shared" si="61"/>
        <v>185280.7</v>
      </c>
      <c r="AJ17" s="291">
        <f t="shared" si="61"/>
        <v>169524.2</v>
      </c>
      <c r="AK17" s="291">
        <f t="shared" si="61"/>
        <v>0</v>
      </c>
      <c r="AL17" s="291">
        <f t="shared" si="61"/>
        <v>55404.9</v>
      </c>
      <c r="AM17" s="292">
        <f t="shared" si="61"/>
        <v>190680.6</v>
      </c>
      <c r="AN17" s="466">
        <f>SUM(AN18:AN29)</f>
        <v>1401510.7</v>
      </c>
      <c r="AO17" s="293">
        <f t="shared" ref="AO17:AY17" si="62">SUM(AO18:AO29)</f>
        <v>7000</v>
      </c>
      <c r="AP17" s="293">
        <f t="shared" si="62"/>
        <v>0</v>
      </c>
      <c r="AQ17" s="293">
        <f t="shared" si="62"/>
        <v>152887.29999999999</v>
      </c>
      <c r="AR17" s="293">
        <f t="shared" si="62"/>
        <v>0</v>
      </c>
      <c r="AS17" s="293">
        <f t="shared" si="62"/>
        <v>640733</v>
      </c>
      <c r="AT17" s="293">
        <f t="shared" si="62"/>
        <v>0</v>
      </c>
      <c r="AU17" s="293">
        <f t="shared" si="62"/>
        <v>185280.7</v>
      </c>
      <c r="AV17" s="293">
        <f t="shared" si="62"/>
        <v>169524.2</v>
      </c>
      <c r="AW17" s="293">
        <f t="shared" si="62"/>
        <v>0</v>
      </c>
      <c r="AX17" s="293">
        <f t="shared" si="62"/>
        <v>55404.9</v>
      </c>
      <c r="AY17" s="464">
        <f t="shared" si="62"/>
        <v>190680.6</v>
      </c>
      <c r="AZ17" s="296">
        <f>AZ18+AZ19+AZ20+AZ21+AZ22+AZ23+AZ24+AZ25+AZ26+AZ27+AZ28+AZ29</f>
        <v>1401510.7</v>
      </c>
      <c r="BA17" s="294">
        <f t="shared" ref="BA17:BK17" si="63">BA18+BA19+BA20+BA21+BA22+BA23+BA24+BA25+BA26+BA27+BA28+BA29</f>
        <v>7000</v>
      </c>
      <c r="BB17" s="294">
        <f t="shared" si="63"/>
        <v>0</v>
      </c>
      <c r="BC17" s="294">
        <f t="shared" si="63"/>
        <v>152887.29999999999</v>
      </c>
      <c r="BD17" s="294">
        <f t="shared" si="63"/>
        <v>0</v>
      </c>
      <c r="BE17" s="294">
        <f t="shared" si="63"/>
        <v>640733</v>
      </c>
      <c r="BF17" s="294">
        <f t="shared" si="63"/>
        <v>0</v>
      </c>
      <c r="BG17" s="294">
        <f t="shared" si="63"/>
        <v>185280.7</v>
      </c>
      <c r="BH17" s="294">
        <f t="shared" si="63"/>
        <v>169524.2</v>
      </c>
      <c r="BI17" s="294">
        <f t="shared" si="63"/>
        <v>0</v>
      </c>
      <c r="BJ17" s="294">
        <f t="shared" si="63"/>
        <v>55404.9</v>
      </c>
      <c r="BK17" s="295">
        <f t="shared" si="63"/>
        <v>190680.6</v>
      </c>
      <c r="BL17" s="1"/>
      <c r="BM17" s="1"/>
      <c r="BN17" s="1"/>
      <c r="BO17" s="1"/>
      <c r="BP17" s="1"/>
      <c r="BQ17" s="1"/>
      <c r="BR17" s="1"/>
    </row>
    <row r="18" spans="1:70" s="7" customFormat="1" ht="57.75" customHeight="1">
      <c r="A18" s="82"/>
      <c r="B18" s="102">
        <v>11001</v>
      </c>
      <c r="C18" s="376" t="s">
        <v>105</v>
      </c>
      <c r="D18" s="221">
        <f>SUM(E18:O18)</f>
        <v>143121.74</v>
      </c>
      <c r="E18" s="225"/>
      <c r="F18" s="225"/>
      <c r="G18" s="225"/>
      <c r="H18" s="225"/>
      <c r="I18" s="225"/>
      <c r="J18" s="225"/>
      <c r="K18" s="225"/>
      <c r="L18" s="227">
        <f>AMPOP!H24</f>
        <v>143121.74</v>
      </c>
      <c r="M18" s="225"/>
      <c r="N18" s="228"/>
      <c r="O18" s="230"/>
      <c r="P18" s="420">
        <f>SUM(Q18:AA18)</f>
        <v>0</v>
      </c>
      <c r="Q18" s="225"/>
      <c r="R18" s="225"/>
      <c r="S18" s="225"/>
      <c r="T18" s="225"/>
      <c r="U18" s="225"/>
      <c r="V18" s="225"/>
      <c r="W18" s="225"/>
      <c r="X18" s="227">
        <f>AMPOP!I24</f>
        <v>0</v>
      </c>
      <c r="Y18" s="225"/>
      <c r="Z18" s="228"/>
      <c r="AA18" s="229"/>
      <c r="AB18" s="221">
        <f>SUM(AC18:AM18)</f>
        <v>0</v>
      </c>
      <c r="AC18" s="225"/>
      <c r="AD18" s="225"/>
      <c r="AE18" s="225"/>
      <c r="AF18" s="225"/>
      <c r="AG18" s="225"/>
      <c r="AH18" s="225"/>
      <c r="AI18" s="225"/>
      <c r="AJ18" s="227">
        <f>AMPOP!J24</f>
        <v>0</v>
      </c>
      <c r="AK18" s="225"/>
      <c r="AL18" s="228"/>
      <c r="AM18" s="229"/>
      <c r="AN18" s="221">
        <f>SUM(AO18:AY18)</f>
        <v>0</v>
      </c>
      <c r="AO18" s="225"/>
      <c r="AP18" s="225"/>
      <c r="AQ18" s="225"/>
      <c r="AR18" s="225"/>
      <c r="AS18" s="225"/>
      <c r="AT18" s="225"/>
      <c r="AU18" s="225"/>
      <c r="AV18" s="227">
        <f>AMPOP!K24</f>
        <v>0</v>
      </c>
      <c r="AW18" s="225"/>
      <c r="AX18" s="228"/>
      <c r="AY18" s="229"/>
      <c r="AZ18" s="221">
        <f>SUM(BA18:BK18)</f>
        <v>0</v>
      </c>
      <c r="BA18" s="231"/>
      <c r="BB18" s="231"/>
      <c r="BC18" s="231"/>
      <c r="BD18" s="231"/>
      <c r="BE18" s="231"/>
      <c r="BF18" s="231"/>
      <c r="BG18" s="231"/>
      <c r="BH18" s="222">
        <f>AMPOP!L24</f>
        <v>0</v>
      </c>
      <c r="BI18" s="231"/>
      <c r="BJ18" s="228"/>
      <c r="BK18" s="230"/>
      <c r="BL18" s="1"/>
      <c r="BM18" s="1"/>
      <c r="BN18" s="1"/>
      <c r="BO18" s="1"/>
      <c r="BP18" s="1"/>
      <c r="BQ18" s="1"/>
      <c r="BR18" s="1"/>
    </row>
    <row r="19" spans="1:70" s="7" customFormat="1" ht="23.25" customHeight="1">
      <c r="A19" s="83"/>
      <c r="B19" s="102">
        <v>11002</v>
      </c>
      <c r="C19" s="376" t="s">
        <v>106</v>
      </c>
      <c r="D19" s="221">
        <f t="shared" ref="D19:D20" si="64">SUM(E19:O19)</f>
        <v>0</v>
      </c>
      <c r="E19" s="225"/>
      <c r="F19" s="225"/>
      <c r="G19" s="225"/>
      <c r="H19" s="225"/>
      <c r="I19" s="227">
        <f>AMPOP!H25</f>
        <v>0</v>
      </c>
      <c r="J19" s="225"/>
      <c r="K19" s="225"/>
      <c r="L19" s="225"/>
      <c r="M19" s="225"/>
      <c r="N19" s="228"/>
      <c r="O19" s="230"/>
      <c r="P19" s="420">
        <f>SUM(Q19:AA19)</f>
        <v>118163.23000000001</v>
      </c>
      <c r="Q19" s="225"/>
      <c r="R19" s="225"/>
      <c r="S19" s="225"/>
      <c r="T19" s="225"/>
      <c r="U19" s="227">
        <f>AMPOP!I25</f>
        <v>118163.23000000001</v>
      </c>
      <c r="V19" s="225"/>
      <c r="W19" s="225"/>
      <c r="X19" s="225"/>
      <c r="Y19" s="225"/>
      <c r="Z19" s="228"/>
      <c r="AA19" s="229"/>
      <c r="AB19" s="221">
        <f>SUM(AC19:AM19)</f>
        <v>118163.2</v>
      </c>
      <c r="AC19" s="225"/>
      <c r="AD19" s="225"/>
      <c r="AE19" s="225"/>
      <c r="AF19" s="225"/>
      <c r="AG19" s="227">
        <f>AMPOP!J25</f>
        <v>118163.2</v>
      </c>
      <c r="AH19" s="225"/>
      <c r="AI19" s="225"/>
      <c r="AJ19" s="225"/>
      <c r="AK19" s="225"/>
      <c r="AL19" s="228"/>
      <c r="AM19" s="229"/>
      <c r="AN19" s="221">
        <f>SUM(AO19:AY19)</f>
        <v>118163.2</v>
      </c>
      <c r="AO19" s="225"/>
      <c r="AP19" s="225"/>
      <c r="AQ19" s="222"/>
      <c r="AR19" s="222"/>
      <c r="AS19" s="222">
        <f>AMPOP!K25</f>
        <v>118163.2</v>
      </c>
      <c r="AT19" s="225"/>
      <c r="AU19" s="225"/>
      <c r="AV19" s="225"/>
      <c r="AW19" s="225"/>
      <c r="AX19" s="228"/>
      <c r="AY19" s="229"/>
      <c r="AZ19" s="221">
        <f>SUM(BA19:BK19)</f>
        <v>118163.2</v>
      </c>
      <c r="BA19" s="231"/>
      <c r="BB19" s="231"/>
      <c r="BC19" s="231"/>
      <c r="BD19" s="231"/>
      <c r="BE19" s="222">
        <f>AMPOP!L25</f>
        <v>118163.2</v>
      </c>
      <c r="BF19" s="231"/>
      <c r="BG19" s="231"/>
      <c r="BH19" s="231"/>
      <c r="BI19" s="231"/>
      <c r="BJ19" s="228"/>
      <c r="BK19" s="230"/>
      <c r="BL19" s="1"/>
      <c r="BM19" s="1"/>
      <c r="BN19" s="1"/>
      <c r="BO19" s="1"/>
      <c r="BP19" s="1"/>
      <c r="BQ19" s="1"/>
      <c r="BR19" s="1"/>
    </row>
    <row r="20" spans="1:70" s="7" customFormat="1" ht="33.75" customHeight="1">
      <c r="A20" s="83"/>
      <c r="B20" s="102">
        <v>11003</v>
      </c>
      <c r="C20" s="376" t="s">
        <v>107</v>
      </c>
      <c r="D20" s="221">
        <f t="shared" si="64"/>
        <v>7590</v>
      </c>
      <c r="E20" s="225"/>
      <c r="F20" s="225"/>
      <c r="G20" s="225"/>
      <c r="H20" s="225"/>
      <c r="I20" s="227">
        <f>AMPOP!H26</f>
        <v>7590</v>
      </c>
      <c r="J20" s="225"/>
      <c r="K20" s="225"/>
      <c r="L20" s="225"/>
      <c r="M20" s="225"/>
      <c r="N20" s="228"/>
      <c r="O20" s="230"/>
      <c r="P20" s="420">
        <f t="shared" ref="P20:P29" si="65">SUM(Q20:AA20)</f>
        <v>7590.4</v>
      </c>
      <c r="Q20" s="225"/>
      <c r="R20" s="225"/>
      <c r="S20" s="225"/>
      <c r="T20" s="225"/>
      <c r="U20" s="227">
        <f>AMPOP!I26</f>
        <v>7590.4</v>
      </c>
      <c r="V20" s="225"/>
      <c r="W20" s="225"/>
      <c r="X20" s="225"/>
      <c r="Y20" s="225"/>
      <c r="Z20" s="228"/>
      <c r="AA20" s="229"/>
      <c r="AB20" s="221">
        <f t="shared" ref="AB20:AB29" si="66">SUM(AC20:AM20)</f>
        <v>7590.4</v>
      </c>
      <c r="AC20" s="225"/>
      <c r="AD20" s="225"/>
      <c r="AE20" s="225"/>
      <c r="AF20" s="225"/>
      <c r="AG20" s="227">
        <f>AMPOP!J26</f>
        <v>7590.4</v>
      </c>
      <c r="AH20" s="225"/>
      <c r="AI20" s="225"/>
      <c r="AJ20" s="225"/>
      <c r="AK20" s="225"/>
      <c r="AL20" s="228"/>
      <c r="AM20" s="229"/>
      <c r="AN20" s="221">
        <f t="shared" ref="AN20:AN29" si="67">SUM(AO20:AY20)</f>
        <v>7590.4</v>
      </c>
      <c r="AO20" s="225"/>
      <c r="AP20" s="225"/>
      <c r="AQ20" s="222"/>
      <c r="AR20" s="222"/>
      <c r="AS20" s="222">
        <f>AMPOP!K26</f>
        <v>7590.4</v>
      </c>
      <c r="AT20" s="225"/>
      <c r="AU20" s="225"/>
      <c r="AV20" s="225"/>
      <c r="AW20" s="225"/>
      <c r="AX20" s="228"/>
      <c r="AY20" s="229"/>
      <c r="AZ20" s="221">
        <f t="shared" ref="AZ20:AZ29" si="68">SUM(BA20:BK20)</f>
        <v>7590.4</v>
      </c>
      <c r="BA20" s="231"/>
      <c r="BB20" s="231"/>
      <c r="BC20" s="231"/>
      <c r="BD20" s="231"/>
      <c r="BE20" s="222">
        <f>AMPOP!L26</f>
        <v>7590.4</v>
      </c>
      <c r="BF20" s="231"/>
      <c r="BG20" s="231"/>
      <c r="BH20" s="231"/>
      <c r="BI20" s="231"/>
      <c r="BJ20" s="228"/>
      <c r="BK20" s="230"/>
      <c r="BL20" s="1"/>
      <c r="BM20" s="1"/>
      <c r="BN20" s="1"/>
      <c r="BO20" s="1"/>
      <c r="BP20" s="1"/>
      <c r="BQ20" s="1"/>
      <c r="BR20" s="1"/>
    </row>
    <row r="21" spans="1:70" s="7" customFormat="1" ht="36.75" customHeight="1">
      <c r="A21" s="83"/>
      <c r="B21" s="102">
        <v>11004</v>
      </c>
      <c r="C21" s="373" t="s">
        <v>108</v>
      </c>
      <c r="D21" s="221">
        <f>SUM(E21:O21)</f>
        <v>321653.19</v>
      </c>
      <c r="E21" s="225"/>
      <c r="F21" s="225"/>
      <c r="G21" s="225"/>
      <c r="H21" s="225"/>
      <c r="I21" s="227">
        <f>AMPOP!H27</f>
        <v>321653.19</v>
      </c>
      <c r="J21" s="225"/>
      <c r="K21" s="225"/>
      <c r="L21" s="225"/>
      <c r="M21" s="225"/>
      <c r="N21" s="228"/>
      <c r="O21" s="230"/>
      <c r="P21" s="420">
        <f t="shared" si="65"/>
        <v>431979.37334400002</v>
      </c>
      <c r="Q21" s="225"/>
      <c r="R21" s="225"/>
      <c r="S21" s="225"/>
      <c r="T21" s="225"/>
      <c r="U21" s="227">
        <f>AMPOP!I27</f>
        <v>431979.37334400002</v>
      </c>
      <c r="V21" s="225"/>
      <c r="W21" s="225"/>
      <c r="X21" s="225"/>
      <c r="Y21" s="225"/>
      <c r="Z21" s="228"/>
      <c r="AA21" s="229"/>
      <c r="AB21" s="221">
        <f t="shared" si="66"/>
        <v>514979.4</v>
      </c>
      <c r="AC21" s="225"/>
      <c r="AD21" s="225"/>
      <c r="AE21" s="225"/>
      <c r="AF21" s="225"/>
      <c r="AG21" s="227">
        <f>AMPOP!J27</f>
        <v>514979.4</v>
      </c>
      <c r="AH21" s="225"/>
      <c r="AI21" s="225"/>
      <c r="AJ21" s="225"/>
      <c r="AK21" s="225"/>
      <c r="AL21" s="228"/>
      <c r="AM21" s="229"/>
      <c r="AN21" s="221">
        <f t="shared" si="67"/>
        <v>514979.4</v>
      </c>
      <c r="AO21" s="225"/>
      <c r="AP21" s="225"/>
      <c r="AQ21" s="222"/>
      <c r="AR21" s="222"/>
      <c r="AS21" s="222">
        <f>AMPOP!K27</f>
        <v>514979.4</v>
      </c>
      <c r="AT21" s="225"/>
      <c r="AU21" s="225"/>
      <c r="AV21" s="225"/>
      <c r="AW21" s="225"/>
      <c r="AX21" s="228"/>
      <c r="AY21" s="229"/>
      <c r="AZ21" s="221">
        <f t="shared" si="68"/>
        <v>514979.4</v>
      </c>
      <c r="BA21" s="231"/>
      <c r="BB21" s="231"/>
      <c r="BC21" s="231"/>
      <c r="BD21" s="231"/>
      <c r="BE21" s="222">
        <f>AMPOP!L27</f>
        <v>514979.4</v>
      </c>
      <c r="BF21" s="231"/>
      <c r="BG21" s="231"/>
      <c r="BH21" s="231"/>
      <c r="BI21" s="231"/>
      <c r="BJ21" s="228"/>
      <c r="BK21" s="230"/>
      <c r="BL21" s="1"/>
      <c r="BM21" s="1"/>
      <c r="BN21" s="1"/>
      <c r="BO21" s="1"/>
      <c r="BP21" s="1"/>
      <c r="BQ21" s="1"/>
      <c r="BR21" s="1"/>
    </row>
    <row r="22" spans="1:70" s="15" customFormat="1" ht="33.75" customHeight="1">
      <c r="A22" s="83"/>
      <c r="B22" s="102">
        <v>11005</v>
      </c>
      <c r="C22" s="376" t="s">
        <v>109</v>
      </c>
      <c r="D22" s="221">
        <f>SUM(E22:O22)</f>
        <v>159554.4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5">
        <f>AMPOP!H28</f>
        <v>159554.4</v>
      </c>
      <c r="P22" s="420">
        <f t="shared" si="65"/>
        <v>164366.29999999999</v>
      </c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33">
        <f>AMPOP!I28</f>
        <v>164366.29999999999</v>
      </c>
      <c r="AB22" s="221">
        <f t="shared" si="66"/>
        <v>190680.6</v>
      </c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33">
        <f>AMPOP!J28</f>
        <v>190680.6</v>
      </c>
      <c r="AN22" s="221">
        <f t="shared" si="67"/>
        <v>190680.6</v>
      </c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33">
        <f>AMPOP!K28</f>
        <v>190680.6</v>
      </c>
      <c r="AZ22" s="221">
        <f t="shared" si="68"/>
        <v>190680.6</v>
      </c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34">
        <f>AMPOP!L28</f>
        <v>190680.6</v>
      </c>
      <c r="BL22" s="1"/>
      <c r="BM22" s="1"/>
      <c r="BN22" s="1"/>
      <c r="BO22" s="1"/>
      <c r="BP22" s="1"/>
      <c r="BQ22" s="1"/>
      <c r="BR22" s="1"/>
    </row>
    <row r="23" spans="1:70" ht="42.75" customHeight="1">
      <c r="A23" s="83"/>
      <c r="B23" s="102">
        <v>11006</v>
      </c>
      <c r="C23" s="376" t="s">
        <v>110</v>
      </c>
      <c r="D23" s="221">
        <f t="shared" ref="D23:D26" si="69">SUM(E23:O23)</f>
        <v>169280.7</v>
      </c>
      <c r="E23" s="235"/>
      <c r="F23" s="235"/>
      <c r="G23" s="235"/>
      <c r="H23" s="235"/>
      <c r="I23" s="235"/>
      <c r="J23" s="235"/>
      <c r="K23" s="235">
        <f>AMPOP!H29</f>
        <v>169280.7</v>
      </c>
      <c r="L23" s="235"/>
      <c r="M23" s="235"/>
      <c r="N23" s="236"/>
      <c r="O23" s="238"/>
      <c r="P23" s="420">
        <f t="shared" si="65"/>
        <v>185280.7</v>
      </c>
      <c r="Q23" s="235"/>
      <c r="R23" s="235"/>
      <c r="S23" s="235"/>
      <c r="T23" s="235"/>
      <c r="U23" s="235"/>
      <c r="V23" s="235"/>
      <c r="W23" s="235">
        <f>AMPOP!I29</f>
        <v>185280.7</v>
      </c>
      <c r="X23" s="235"/>
      <c r="Y23" s="235"/>
      <c r="Z23" s="236"/>
      <c r="AA23" s="237"/>
      <c r="AB23" s="221">
        <f t="shared" si="66"/>
        <v>185280.7</v>
      </c>
      <c r="AC23" s="235"/>
      <c r="AD23" s="235"/>
      <c r="AE23" s="235"/>
      <c r="AF23" s="235"/>
      <c r="AG23" s="235"/>
      <c r="AH23" s="235"/>
      <c r="AI23" s="235">
        <f>AMPOP!J29</f>
        <v>185280.7</v>
      </c>
      <c r="AJ23" s="235"/>
      <c r="AK23" s="235"/>
      <c r="AL23" s="236"/>
      <c r="AM23" s="237"/>
      <c r="AN23" s="221">
        <f t="shared" si="67"/>
        <v>185280.7</v>
      </c>
      <c r="AO23" s="235"/>
      <c r="AP23" s="235"/>
      <c r="AQ23" s="222"/>
      <c r="AR23" s="222"/>
      <c r="AS23" s="222"/>
      <c r="AT23" s="235"/>
      <c r="AU23" s="222">
        <f>AMPOP!K29</f>
        <v>185280.7</v>
      </c>
      <c r="AV23" s="235"/>
      <c r="AW23" s="235"/>
      <c r="AX23" s="236"/>
      <c r="AY23" s="237"/>
      <c r="AZ23" s="221">
        <f t="shared" si="68"/>
        <v>185280.7</v>
      </c>
      <c r="BA23" s="222"/>
      <c r="BB23" s="222"/>
      <c r="BC23" s="222"/>
      <c r="BD23" s="222"/>
      <c r="BE23" s="222"/>
      <c r="BF23" s="222"/>
      <c r="BG23" s="222">
        <f>AMPOP!L29</f>
        <v>185280.7</v>
      </c>
      <c r="BH23" s="222"/>
      <c r="BI23" s="222"/>
      <c r="BJ23" s="228"/>
      <c r="BK23" s="230"/>
      <c r="BL23" s="1"/>
      <c r="BM23" s="1"/>
      <c r="BN23" s="1"/>
      <c r="BO23" s="1"/>
      <c r="BP23" s="1"/>
      <c r="BQ23" s="1"/>
      <c r="BR23" s="1"/>
    </row>
    <row r="24" spans="1:70" ht="31.5" customHeight="1">
      <c r="A24" s="83"/>
      <c r="B24" s="102">
        <v>11007</v>
      </c>
      <c r="C24" s="376" t="s">
        <v>111</v>
      </c>
      <c r="D24" s="221">
        <f t="shared" si="69"/>
        <v>152887.29999999999</v>
      </c>
      <c r="E24" s="235"/>
      <c r="F24" s="235"/>
      <c r="G24" s="235">
        <f>AMPOP!G30</f>
        <v>152887.29999999999</v>
      </c>
      <c r="H24" s="235"/>
      <c r="I24" s="235"/>
      <c r="J24" s="235"/>
      <c r="K24" s="235"/>
      <c r="L24" s="235"/>
      <c r="M24" s="235"/>
      <c r="N24" s="236"/>
      <c r="O24" s="238"/>
      <c r="P24" s="420">
        <f t="shared" si="65"/>
        <v>152887.29999999999</v>
      </c>
      <c r="Q24" s="235"/>
      <c r="R24" s="235"/>
      <c r="S24" s="235">
        <f>AMPOP!I30</f>
        <v>152887.29999999999</v>
      </c>
      <c r="T24" s="235"/>
      <c r="U24" s="235"/>
      <c r="V24" s="235"/>
      <c r="W24" s="235"/>
      <c r="X24" s="235"/>
      <c r="Y24" s="235"/>
      <c r="Z24" s="236"/>
      <c r="AA24" s="237"/>
      <c r="AB24" s="221">
        <f t="shared" si="66"/>
        <v>152887.29999999999</v>
      </c>
      <c r="AC24" s="235"/>
      <c r="AD24" s="235"/>
      <c r="AE24" s="235">
        <f>AMPOP!J30</f>
        <v>152887.29999999999</v>
      </c>
      <c r="AF24" s="235"/>
      <c r="AG24" s="235"/>
      <c r="AH24" s="235"/>
      <c r="AI24" s="235"/>
      <c r="AJ24" s="235"/>
      <c r="AK24" s="235"/>
      <c r="AL24" s="236"/>
      <c r="AM24" s="237"/>
      <c r="AN24" s="221">
        <f t="shared" si="67"/>
        <v>152887.29999999999</v>
      </c>
      <c r="AO24" s="235"/>
      <c r="AP24" s="235"/>
      <c r="AQ24" s="222">
        <f>AMPOP!K30</f>
        <v>152887.29999999999</v>
      </c>
      <c r="AR24" s="222"/>
      <c r="AS24" s="222"/>
      <c r="AT24" s="235"/>
      <c r="AU24" s="235"/>
      <c r="AV24" s="235"/>
      <c r="AW24" s="235"/>
      <c r="AX24" s="236"/>
      <c r="AY24" s="237"/>
      <c r="AZ24" s="221">
        <f t="shared" si="68"/>
        <v>152887.29999999999</v>
      </c>
      <c r="BA24" s="222"/>
      <c r="BB24" s="222"/>
      <c r="BC24" s="222">
        <f>AMPOP!L30</f>
        <v>152887.29999999999</v>
      </c>
      <c r="BD24" s="222"/>
      <c r="BE24" s="222"/>
      <c r="BF24" s="222"/>
      <c r="BG24" s="222"/>
      <c r="BH24" s="222"/>
      <c r="BI24" s="222"/>
      <c r="BJ24" s="228"/>
      <c r="BK24" s="230"/>
      <c r="BL24" s="1"/>
      <c r="BM24" s="1"/>
      <c r="BN24" s="1"/>
      <c r="BO24" s="1"/>
      <c r="BP24" s="1"/>
      <c r="BQ24" s="1"/>
      <c r="BR24" s="1"/>
    </row>
    <row r="25" spans="1:70" s="3" customFormat="1" ht="27">
      <c r="A25" s="84"/>
      <c r="B25" s="102">
        <v>11008</v>
      </c>
      <c r="C25" s="376" t="s">
        <v>128</v>
      </c>
      <c r="D25" s="221">
        <f t="shared" si="69"/>
        <v>55404.9</v>
      </c>
      <c r="E25" s="214"/>
      <c r="F25" s="214"/>
      <c r="G25" s="214"/>
      <c r="H25" s="214"/>
      <c r="I25" s="214"/>
      <c r="J25" s="214"/>
      <c r="K25" s="214"/>
      <c r="L25" s="214"/>
      <c r="M25" s="214"/>
      <c r="N25" s="214">
        <f>AMPOP!H31</f>
        <v>55404.9</v>
      </c>
      <c r="O25" s="215"/>
      <c r="P25" s="420">
        <f t="shared" si="65"/>
        <v>55404.9</v>
      </c>
      <c r="Q25" s="222"/>
      <c r="R25" s="222"/>
      <c r="S25" s="222"/>
      <c r="T25" s="222"/>
      <c r="U25" s="222"/>
      <c r="V25" s="222"/>
      <c r="W25" s="222"/>
      <c r="X25" s="222"/>
      <c r="Y25" s="222"/>
      <c r="Z25" s="222">
        <f>AMPOP!I31</f>
        <v>55404.9</v>
      </c>
      <c r="AA25" s="233"/>
      <c r="AB25" s="221">
        <f t="shared" si="66"/>
        <v>55404.9</v>
      </c>
      <c r="AC25" s="222"/>
      <c r="AD25" s="222"/>
      <c r="AE25" s="222"/>
      <c r="AF25" s="222"/>
      <c r="AG25" s="222"/>
      <c r="AH25" s="222"/>
      <c r="AI25" s="222"/>
      <c r="AJ25" s="222"/>
      <c r="AK25" s="222"/>
      <c r="AL25" s="222">
        <f>AMPOP!J31</f>
        <v>55404.9</v>
      </c>
      <c r="AM25" s="233"/>
      <c r="AN25" s="221">
        <f t="shared" si="67"/>
        <v>55404.9</v>
      </c>
      <c r="AO25" s="222"/>
      <c r="AP25" s="222"/>
      <c r="AQ25" s="222"/>
      <c r="AR25" s="222"/>
      <c r="AS25" s="222"/>
      <c r="AT25" s="222"/>
      <c r="AU25" s="222"/>
      <c r="AV25" s="222"/>
      <c r="AW25" s="222"/>
      <c r="AX25" s="222">
        <f>AMPOP!K31</f>
        <v>55404.9</v>
      </c>
      <c r="AY25" s="233"/>
      <c r="AZ25" s="221">
        <f t="shared" si="68"/>
        <v>55404.9</v>
      </c>
      <c r="BA25" s="222"/>
      <c r="BB25" s="222"/>
      <c r="BC25" s="222"/>
      <c r="BD25" s="222"/>
      <c r="BE25" s="222"/>
      <c r="BF25" s="222"/>
      <c r="BG25" s="222"/>
      <c r="BH25" s="222"/>
      <c r="BI25" s="222"/>
      <c r="BJ25" s="222">
        <f>AMPOP!L31</f>
        <v>55404.9</v>
      </c>
      <c r="BK25" s="234"/>
      <c r="BL25" s="1"/>
      <c r="BM25" s="1"/>
      <c r="BN25" s="1"/>
      <c r="BO25" s="1"/>
      <c r="BP25" s="1"/>
      <c r="BQ25" s="1"/>
      <c r="BR25" s="1"/>
    </row>
    <row r="26" spans="1:70" s="3" customFormat="1" ht="27.75" customHeight="1">
      <c r="A26" s="83"/>
      <c r="B26" s="102">
        <v>11010</v>
      </c>
      <c r="C26" s="376" t="s">
        <v>112</v>
      </c>
      <c r="D26" s="221">
        <f t="shared" si="69"/>
        <v>168195.3</v>
      </c>
      <c r="E26" s="214"/>
      <c r="F26" s="214"/>
      <c r="G26" s="214"/>
      <c r="H26" s="214"/>
      <c r="I26" s="214"/>
      <c r="J26" s="214"/>
      <c r="K26" s="214"/>
      <c r="L26" s="214">
        <f>AMPOP!H32</f>
        <v>168195.3</v>
      </c>
      <c r="M26" s="214"/>
      <c r="N26" s="214"/>
      <c r="O26" s="215"/>
      <c r="P26" s="420">
        <f t="shared" si="65"/>
        <v>169524.2</v>
      </c>
      <c r="Q26" s="222"/>
      <c r="R26" s="222"/>
      <c r="S26" s="222"/>
      <c r="T26" s="222"/>
      <c r="U26" s="222"/>
      <c r="V26" s="222"/>
      <c r="W26" s="222"/>
      <c r="X26" s="222">
        <f>AMPOP!I32</f>
        <v>169524.2</v>
      </c>
      <c r="Y26" s="222"/>
      <c r="Z26" s="222"/>
      <c r="AA26" s="233"/>
      <c r="AB26" s="221">
        <f t="shared" si="66"/>
        <v>169524.2</v>
      </c>
      <c r="AC26" s="222"/>
      <c r="AD26" s="222"/>
      <c r="AE26" s="222"/>
      <c r="AF26" s="222"/>
      <c r="AG26" s="222"/>
      <c r="AH26" s="222"/>
      <c r="AI26" s="222"/>
      <c r="AJ26" s="222">
        <f>AMPOP!J32</f>
        <v>169524.2</v>
      </c>
      <c r="AK26" s="222"/>
      <c r="AL26" s="222"/>
      <c r="AM26" s="233"/>
      <c r="AN26" s="221">
        <f t="shared" si="67"/>
        <v>169524.2</v>
      </c>
      <c r="AO26" s="222"/>
      <c r="AP26" s="222"/>
      <c r="AQ26" s="222"/>
      <c r="AR26" s="222"/>
      <c r="AS26" s="222"/>
      <c r="AT26" s="222"/>
      <c r="AU26" s="222"/>
      <c r="AV26" s="222">
        <f>AMPOP!K32</f>
        <v>169524.2</v>
      </c>
      <c r="AW26" s="222"/>
      <c r="AX26" s="222"/>
      <c r="AY26" s="233"/>
      <c r="AZ26" s="221">
        <f t="shared" si="68"/>
        <v>169524.2</v>
      </c>
      <c r="BA26" s="222"/>
      <c r="BB26" s="222"/>
      <c r="BC26" s="222"/>
      <c r="BD26" s="222"/>
      <c r="BE26" s="222"/>
      <c r="BF26" s="222"/>
      <c r="BG26" s="222"/>
      <c r="BH26" s="222">
        <f>AMPOP!L32</f>
        <v>169524.2</v>
      </c>
      <c r="BI26" s="222"/>
      <c r="BJ26" s="222"/>
      <c r="BK26" s="234"/>
      <c r="BL26" s="1"/>
      <c r="BM26" s="1"/>
      <c r="BN26" s="1"/>
      <c r="BO26" s="1"/>
      <c r="BP26" s="1"/>
      <c r="BQ26" s="1"/>
      <c r="BR26" s="1"/>
    </row>
    <row r="27" spans="1:70" ht="30" customHeight="1">
      <c r="A27" s="83"/>
      <c r="B27" s="102">
        <v>12001</v>
      </c>
      <c r="C27" s="373" t="s">
        <v>16</v>
      </c>
      <c r="D27" s="221">
        <f>SUM(E27:O27)</f>
        <v>7000</v>
      </c>
      <c r="E27" s="235">
        <f>AMPOP!H33</f>
        <v>7000</v>
      </c>
      <c r="F27" s="235"/>
      <c r="G27" s="235"/>
      <c r="H27" s="235"/>
      <c r="I27" s="235"/>
      <c r="J27" s="235"/>
      <c r="K27" s="235"/>
      <c r="L27" s="235"/>
      <c r="M27" s="235"/>
      <c r="N27" s="236"/>
      <c r="O27" s="238"/>
      <c r="P27" s="420">
        <f t="shared" si="65"/>
        <v>7000</v>
      </c>
      <c r="Q27" s="235">
        <f>AMPOP!I33</f>
        <v>7000</v>
      </c>
      <c r="R27" s="235"/>
      <c r="S27" s="235"/>
      <c r="T27" s="235"/>
      <c r="U27" s="235"/>
      <c r="V27" s="235"/>
      <c r="W27" s="235"/>
      <c r="X27" s="235"/>
      <c r="Y27" s="235"/>
      <c r="Z27" s="236"/>
      <c r="AA27" s="237"/>
      <c r="AB27" s="221">
        <f t="shared" si="66"/>
        <v>7000</v>
      </c>
      <c r="AC27" s="222">
        <f>AMPOP!J33</f>
        <v>7000</v>
      </c>
      <c r="AD27" s="235"/>
      <c r="AE27" s="235"/>
      <c r="AF27" s="235"/>
      <c r="AG27" s="235"/>
      <c r="AH27" s="235"/>
      <c r="AI27" s="235"/>
      <c r="AJ27" s="235"/>
      <c r="AK27" s="235"/>
      <c r="AL27" s="236"/>
      <c r="AM27" s="237"/>
      <c r="AN27" s="221">
        <f t="shared" si="67"/>
        <v>7000</v>
      </c>
      <c r="AO27" s="222">
        <f>AMPOP!K33</f>
        <v>7000</v>
      </c>
      <c r="AP27" s="235"/>
      <c r="AQ27" s="235"/>
      <c r="AR27" s="235"/>
      <c r="AS27" s="235"/>
      <c r="AT27" s="235"/>
      <c r="AU27" s="235"/>
      <c r="AV27" s="235"/>
      <c r="AW27" s="235"/>
      <c r="AX27" s="236"/>
      <c r="AY27" s="237"/>
      <c r="AZ27" s="221">
        <f t="shared" si="68"/>
        <v>7000</v>
      </c>
      <c r="BA27" s="222">
        <f>AMPOP!L33</f>
        <v>7000</v>
      </c>
      <c r="BB27" s="222"/>
      <c r="BC27" s="222"/>
      <c r="BD27" s="222"/>
      <c r="BE27" s="222"/>
      <c r="BF27" s="222"/>
      <c r="BG27" s="222"/>
      <c r="BH27" s="222"/>
      <c r="BI27" s="222"/>
      <c r="BJ27" s="228"/>
      <c r="BK27" s="230"/>
      <c r="BL27" s="1"/>
      <c r="BM27" s="1"/>
      <c r="BN27" s="1"/>
      <c r="BO27" s="1"/>
      <c r="BP27" s="1"/>
      <c r="BQ27" s="1"/>
      <c r="BR27" s="1"/>
    </row>
    <row r="28" spans="1:70" ht="58.5" customHeight="1">
      <c r="A28" s="83"/>
      <c r="B28" s="102">
        <v>12002</v>
      </c>
      <c r="C28" s="376" t="s">
        <v>113</v>
      </c>
      <c r="D28" s="221">
        <f>SUM(E28:O28)</f>
        <v>91476.56</v>
      </c>
      <c r="E28" s="235"/>
      <c r="F28" s="235"/>
      <c r="G28" s="235"/>
      <c r="H28" s="235"/>
      <c r="I28" s="235"/>
      <c r="J28" s="235"/>
      <c r="K28" s="235"/>
      <c r="L28" s="235">
        <f>AMPOP!H35</f>
        <v>91476.56</v>
      </c>
      <c r="M28" s="235"/>
      <c r="N28" s="236"/>
      <c r="O28" s="238"/>
      <c r="P28" s="420">
        <f t="shared" si="65"/>
        <v>0</v>
      </c>
      <c r="Q28" s="235"/>
      <c r="R28" s="235"/>
      <c r="S28" s="235"/>
      <c r="T28" s="235"/>
      <c r="U28" s="235"/>
      <c r="V28" s="235"/>
      <c r="W28" s="235"/>
      <c r="X28" s="235">
        <f>AMPOP!I35</f>
        <v>0</v>
      </c>
      <c r="Y28" s="235"/>
      <c r="Z28" s="236"/>
      <c r="AA28" s="237"/>
      <c r="AB28" s="221">
        <f t="shared" si="66"/>
        <v>0</v>
      </c>
      <c r="AC28" s="235"/>
      <c r="AD28" s="235"/>
      <c r="AE28" s="235"/>
      <c r="AF28" s="235"/>
      <c r="AG28" s="235"/>
      <c r="AH28" s="235"/>
      <c r="AI28" s="235"/>
      <c r="AJ28" s="235">
        <f>AMPOP!J35</f>
        <v>0</v>
      </c>
      <c r="AK28" s="235"/>
      <c r="AL28" s="236"/>
      <c r="AM28" s="237"/>
      <c r="AN28" s="221">
        <f t="shared" si="67"/>
        <v>0</v>
      </c>
      <c r="AO28" s="235"/>
      <c r="AP28" s="235"/>
      <c r="AQ28" s="235"/>
      <c r="AR28" s="235"/>
      <c r="AS28" s="235"/>
      <c r="AT28" s="235"/>
      <c r="AU28" s="235"/>
      <c r="AV28" s="235">
        <f>AMPOP!K35</f>
        <v>0</v>
      </c>
      <c r="AW28" s="235"/>
      <c r="AX28" s="236"/>
      <c r="AY28" s="237"/>
      <c r="AZ28" s="221">
        <f t="shared" si="68"/>
        <v>0</v>
      </c>
      <c r="BA28" s="222"/>
      <c r="BB28" s="222"/>
      <c r="BC28" s="222"/>
      <c r="BD28" s="222"/>
      <c r="BE28" s="222"/>
      <c r="BF28" s="222"/>
      <c r="BG28" s="222"/>
      <c r="BH28" s="222">
        <f>AMPOP!L35</f>
        <v>0</v>
      </c>
      <c r="BI28" s="222"/>
      <c r="BJ28" s="228"/>
      <c r="BK28" s="230"/>
      <c r="BL28" s="1"/>
      <c r="BM28" s="1"/>
      <c r="BN28" s="1"/>
      <c r="BO28" s="1"/>
      <c r="BP28" s="1"/>
      <c r="BQ28" s="1"/>
      <c r="BR28" s="1"/>
    </row>
    <row r="29" spans="1:70" ht="55.5" customHeight="1">
      <c r="A29" s="84"/>
      <c r="B29" s="102">
        <v>32001</v>
      </c>
      <c r="C29" s="379" t="s">
        <v>134</v>
      </c>
      <c r="D29" s="221">
        <f>SUM(E29:O29)</f>
        <v>75037.63</v>
      </c>
      <c r="E29" s="235"/>
      <c r="F29" s="235"/>
      <c r="G29" s="235"/>
      <c r="H29" s="235"/>
      <c r="I29" s="235"/>
      <c r="J29" s="235"/>
      <c r="K29" s="235"/>
      <c r="L29" s="235">
        <f>AMPOP!H36</f>
        <v>75037.63</v>
      </c>
      <c r="M29" s="235"/>
      <c r="N29" s="236"/>
      <c r="O29" s="238"/>
      <c r="P29" s="420">
        <f t="shared" si="65"/>
        <v>0</v>
      </c>
      <c r="Q29" s="235"/>
      <c r="R29" s="235"/>
      <c r="S29" s="235"/>
      <c r="T29" s="235"/>
      <c r="U29" s="235"/>
      <c r="V29" s="235"/>
      <c r="W29" s="235"/>
      <c r="X29" s="235">
        <f>AMPOP!I36</f>
        <v>0</v>
      </c>
      <c r="Y29" s="235"/>
      <c r="Z29" s="236"/>
      <c r="AA29" s="237"/>
      <c r="AB29" s="221">
        <f t="shared" si="66"/>
        <v>0</v>
      </c>
      <c r="AC29" s="235"/>
      <c r="AD29" s="235"/>
      <c r="AE29" s="235"/>
      <c r="AF29" s="235"/>
      <c r="AG29" s="235"/>
      <c r="AH29" s="235"/>
      <c r="AI29" s="235"/>
      <c r="AJ29" s="235">
        <f>AMPOP!J36</f>
        <v>0</v>
      </c>
      <c r="AK29" s="235"/>
      <c r="AL29" s="236"/>
      <c r="AM29" s="237"/>
      <c r="AN29" s="221">
        <f t="shared" si="67"/>
        <v>0</v>
      </c>
      <c r="AO29" s="235"/>
      <c r="AP29" s="235"/>
      <c r="AQ29" s="235"/>
      <c r="AR29" s="235"/>
      <c r="AS29" s="235"/>
      <c r="AT29" s="235"/>
      <c r="AU29" s="235"/>
      <c r="AV29" s="235">
        <f>AMPOP!K36</f>
        <v>0</v>
      </c>
      <c r="AW29" s="235"/>
      <c r="AX29" s="236"/>
      <c r="AY29" s="237"/>
      <c r="AZ29" s="221">
        <f t="shared" si="68"/>
        <v>0</v>
      </c>
      <c r="BA29" s="222"/>
      <c r="BB29" s="222"/>
      <c r="BC29" s="222"/>
      <c r="BD29" s="222"/>
      <c r="BE29" s="222"/>
      <c r="BF29" s="222"/>
      <c r="BG29" s="222"/>
      <c r="BH29" s="222">
        <f>AMPOP!L36</f>
        <v>0</v>
      </c>
      <c r="BI29" s="222"/>
      <c r="BJ29" s="228"/>
      <c r="BK29" s="230"/>
      <c r="BL29" s="1"/>
      <c r="BM29" s="1"/>
      <c r="BN29" s="1"/>
      <c r="BO29" s="1"/>
      <c r="BP29" s="1"/>
      <c r="BQ29" s="1"/>
      <c r="BR29" s="1"/>
    </row>
    <row r="30" spans="1:70" s="126" customFormat="1" ht="24.75" customHeight="1">
      <c r="A30" s="78" t="s">
        <v>114</v>
      </c>
      <c r="B30" s="96"/>
      <c r="C30" s="372" t="s">
        <v>115</v>
      </c>
      <c r="D30" s="217">
        <f t="shared" ref="D30:P30" si="70">SUM(D31:D38)</f>
        <v>1818284.3999999997</v>
      </c>
      <c r="E30" s="216">
        <f t="shared" si="70"/>
        <v>416198.30000000005</v>
      </c>
      <c r="F30" s="216">
        <f t="shared" si="70"/>
        <v>67438.100000000006</v>
      </c>
      <c r="G30" s="216">
        <f t="shared" si="70"/>
        <v>0</v>
      </c>
      <c r="H30" s="216">
        <f t="shared" si="70"/>
        <v>0</v>
      </c>
      <c r="I30" s="216">
        <f t="shared" si="70"/>
        <v>53323.199999999997</v>
      </c>
      <c r="J30" s="216">
        <f t="shared" si="70"/>
        <v>440700.4</v>
      </c>
      <c r="K30" s="216">
        <f t="shared" si="70"/>
        <v>105078.1</v>
      </c>
      <c r="L30" s="216">
        <f t="shared" si="70"/>
        <v>207019.4</v>
      </c>
      <c r="M30" s="216">
        <f t="shared" si="70"/>
        <v>72143.199999999997</v>
      </c>
      <c r="N30" s="216">
        <f t="shared" si="70"/>
        <v>59596.5</v>
      </c>
      <c r="O30" s="218">
        <f t="shared" si="70"/>
        <v>396787.20000000001</v>
      </c>
      <c r="P30" s="448">
        <f t="shared" si="70"/>
        <v>2228368.92</v>
      </c>
      <c r="Q30" s="448">
        <f t="shared" ref="Q30:AA30" si="71">Q31+Q32+Q33+Q34+Q37+Q38</f>
        <v>665212.02</v>
      </c>
      <c r="R30" s="448">
        <f t="shared" si="71"/>
        <v>75185.399999999994</v>
      </c>
      <c r="S30" s="448">
        <f t="shared" si="71"/>
        <v>0</v>
      </c>
      <c r="T30" s="448">
        <f t="shared" si="71"/>
        <v>0</v>
      </c>
      <c r="U30" s="448">
        <f t="shared" si="71"/>
        <v>59448.9</v>
      </c>
      <c r="V30" s="448">
        <f t="shared" si="71"/>
        <v>491327.9</v>
      </c>
      <c r="W30" s="448">
        <f t="shared" si="71"/>
        <v>117149.40000000001</v>
      </c>
      <c r="X30" s="448">
        <f t="shared" si="71"/>
        <v>230801.6</v>
      </c>
      <c r="Y30" s="448">
        <f t="shared" si="71"/>
        <v>80430.899999999994</v>
      </c>
      <c r="Z30" s="448">
        <f t="shared" si="71"/>
        <v>66442.899999999994</v>
      </c>
      <c r="AA30" s="458">
        <f t="shared" si="71"/>
        <v>442369.9</v>
      </c>
      <c r="AB30" s="462">
        <f>SUM(AB31:AB38)</f>
        <v>2943474.0598816001</v>
      </c>
      <c r="AC30" s="291">
        <f t="shared" ref="AC30:AM30" si="72">SUM(AC31:AC38)</f>
        <v>1126549.9598816</v>
      </c>
      <c r="AD30" s="291">
        <f t="shared" si="72"/>
        <v>87391.3</v>
      </c>
      <c r="AE30" s="291">
        <f t="shared" si="72"/>
        <v>0</v>
      </c>
      <c r="AF30" s="291">
        <f t="shared" si="72"/>
        <v>0</v>
      </c>
      <c r="AG30" s="291">
        <f t="shared" si="72"/>
        <v>69100</v>
      </c>
      <c r="AH30" s="291">
        <f t="shared" si="72"/>
        <v>571091.30000000005</v>
      </c>
      <c r="AI30" s="291">
        <f t="shared" si="72"/>
        <v>136167.70000000001</v>
      </c>
      <c r="AJ30" s="291">
        <f t="shared" si="72"/>
        <v>268270.59999999998</v>
      </c>
      <c r="AK30" s="291">
        <f t="shared" si="72"/>
        <v>93488.3</v>
      </c>
      <c r="AL30" s="291">
        <f t="shared" si="72"/>
        <v>77229.5</v>
      </c>
      <c r="AM30" s="292">
        <f t="shared" si="72"/>
        <v>514185.4</v>
      </c>
      <c r="AN30" s="466">
        <f t="shared" ref="AN30:AZ30" si="73">SUM(AN31:AN38)</f>
        <v>3237332.6944335997</v>
      </c>
      <c r="AO30" s="293">
        <f t="shared" si="73"/>
        <v>730703.39443360001</v>
      </c>
      <c r="AP30" s="293">
        <f t="shared" si="73"/>
        <v>120565</v>
      </c>
      <c r="AQ30" s="293">
        <f t="shared" si="73"/>
        <v>0</v>
      </c>
      <c r="AR30" s="293">
        <f t="shared" si="73"/>
        <v>0</v>
      </c>
      <c r="AS30" s="293">
        <f t="shared" si="73"/>
        <v>95330.2</v>
      </c>
      <c r="AT30" s="293">
        <f t="shared" si="73"/>
        <v>787877.9</v>
      </c>
      <c r="AU30" s="293">
        <f t="shared" si="73"/>
        <v>187857.1</v>
      </c>
      <c r="AV30" s="293">
        <f t="shared" si="73"/>
        <v>370106.30000000005</v>
      </c>
      <c r="AW30" s="293">
        <f t="shared" si="73"/>
        <v>128976.5</v>
      </c>
      <c r="AX30" s="293">
        <f t="shared" si="73"/>
        <v>106545.8</v>
      </c>
      <c r="AY30" s="464">
        <f t="shared" si="73"/>
        <v>709370.5</v>
      </c>
      <c r="AZ30" s="296">
        <f t="shared" si="73"/>
        <v>3876828.6668335996</v>
      </c>
      <c r="BA30" s="294">
        <f t="shared" ref="BA30:BK30" si="74">SUM(BA31:BA38)</f>
        <v>924625.48783360003</v>
      </c>
      <c r="BB30" s="294">
        <f t="shared" si="74"/>
        <v>143385.636</v>
      </c>
      <c r="BC30" s="294">
        <f t="shared" si="74"/>
        <v>0</v>
      </c>
      <c r="BD30" s="294">
        <f t="shared" si="74"/>
        <v>0</v>
      </c>
      <c r="BE30" s="294">
        <f t="shared" si="74"/>
        <v>124555.43599999999</v>
      </c>
      <c r="BF30" s="294">
        <f t="shared" si="74"/>
        <v>921789.97499999998</v>
      </c>
      <c r="BG30" s="294">
        <f t="shared" si="74"/>
        <v>233663.913</v>
      </c>
      <c r="BH30" s="294">
        <f t="shared" si="74"/>
        <v>316239.777</v>
      </c>
      <c r="BI30" s="294">
        <f t="shared" si="74"/>
        <v>256501.20799999998</v>
      </c>
      <c r="BJ30" s="294">
        <f t="shared" si="74"/>
        <v>132924.43599999999</v>
      </c>
      <c r="BK30" s="295">
        <f t="shared" si="74"/>
        <v>823142.79799999995</v>
      </c>
      <c r="BL30" s="1"/>
      <c r="BM30" s="1"/>
      <c r="BN30" s="1"/>
      <c r="BO30" s="1"/>
      <c r="BP30" s="1"/>
      <c r="BQ30" s="1"/>
      <c r="BR30" s="1"/>
    </row>
    <row r="31" spans="1:70" s="10" customFormat="1" ht="27">
      <c r="A31" s="88"/>
      <c r="B31" s="103">
        <v>11001</v>
      </c>
      <c r="C31" s="378" t="s">
        <v>116</v>
      </c>
      <c r="D31" s="221">
        <f t="shared" ref="D31:D41" si="75">SUM(E31:O31)</f>
        <v>144909.9</v>
      </c>
      <c r="E31" s="222">
        <f>AMPOP!H38</f>
        <v>144909.9</v>
      </c>
      <c r="F31" s="235"/>
      <c r="G31" s="235"/>
      <c r="H31" s="235"/>
      <c r="I31" s="235"/>
      <c r="J31" s="235"/>
      <c r="K31" s="235"/>
      <c r="L31" s="235"/>
      <c r="M31" s="235"/>
      <c r="N31" s="236"/>
      <c r="O31" s="238"/>
      <c r="P31" s="420">
        <f t="shared" ref="P31:P38" si="76">SUM(Q31:AA31)</f>
        <v>247627.7</v>
      </c>
      <c r="Q31" s="235">
        <f>AMPOP!I38</f>
        <v>247627.7</v>
      </c>
      <c r="R31" s="235"/>
      <c r="S31" s="235"/>
      <c r="T31" s="235"/>
      <c r="U31" s="235"/>
      <c r="V31" s="235"/>
      <c r="W31" s="235"/>
      <c r="X31" s="235"/>
      <c r="Y31" s="235"/>
      <c r="Z31" s="236"/>
      <c r="AA31" s="237"/>
      <c r="AB31" s="221">
        <f t="shared" ref="AB31:AB38" si="77">SUM(AC31:AM31)</f>
        <v>269028.85988160002</v>
      </c>
      <c r="AC31" s="222">
        <f>AMPOP!J38</f>
        <v>269028.85988160002</v>
      </c>
      <c r="AD31" s="235"/>
      <c r="AE31" s="235"/>
      <c r="AF31" s="235"/>
      <c r="AG31" s="235"/>
      <c r="AH31" s="235"/>
      <c r="AI31" s="235"/>
      <c r="AJ31" s="235"/>
      <c r="AK31" s="235"/>
      <c r="AL31" s="236"/>
      <c r="AM31" s="237"/>
      <c r="AN31" s="221">
        <f t="shared" ref="AN31:AN34" si="78">SUM(AO31:AY31)</f>
        <v>268496.79443360004</v>
      </c>
      <c r="AO31" s="235">
        <f>AMPOP!K38</f>
        <v>268496.79443360004</v>
      </c>
      <c r="AP31" s="235"/>
      <c r="AQ31" s="235"/>
      <c r="AR31" s="235"/>
      <c r="AS31" s="235"/>
      <c r="AT31" s="235"/>
      <c r="AU31" s="235"/>
      <c r="AV31" s="235"/>
      <c r="AW31" s="235"/>
      <c r="AX31" s="236"/>
      <c r="AY31" s="237"/>
      <c r="AZ31" s="221">
        <f t="shared" ref="AZ31:AZ38" si="79">SUM(BA31:BK31)</f>
        <v>270206.06683360005</v>
      </c>
      <c r="BA31" s="222">
        <f>AMPOP!L38</f>
        <v>270206.06683360005</v>
      </c>
      <c r="BB31" s="222"/>
      <c r="BC31" s="222"/>
      <c r="BD31" s="222"/>
      <c r="BE31" s="222"/>
      <c r="BF31" s="222"/>
      <c r="BG31" s="222"/>
      <c r="BH31" s="222"/>
      <c r="BI31" s="222"/>
      <c r="BJ31" s="228"/>
      <c r="BK31" s="230"/>
      <c r="BL31" s="1"/>
      <c r="BM31" s="1"/>
      <c r="BN31" s="1"/>
      <c r="BO31" s="1"/>
      <c r="BP31" s="1"/>
      <c r="BQ31" s="1"/>
      <c r="BR31" s="1"/>
    </row>
    <row r="32" spans="1:70" s="283" customFormat="1" ht="17.25">
      <c r="A32" s="83"/>
      <c r="B32" s="102">
        <v>11002</v>
      </c>
      <c r="C32" s="380" t="s">
        <v>25</v>
      </c>
      <c r="D32" s="221">
        <f t="shared" si="75"/>
        <v>1335485.8999999999</v>
      </c>
      <c r="E32" s="222">
        <v>141561.5</v>
      </c>
      <c r="F32" s="222">
        <v>57425.9</v>
      </c>
      <c r="G32" s="222">
        <v>0</v>
      </c>
      <c r="H32" s="222">
        <v>0</v>
      </c>
      <c r="I32" s="222">
        <v>45406.5</v>
      </c>
      <c r="J32" s="222">
        <v>375271.5</v>
      </c>
      <c r="K32" s="222">
        <v>89477.6</v>
      </c>
      <c r="L32" s="222">
        <v>176284.1</v>
      </c>
      <c r="M32" s="222">
        <v>61432.4</v>
      </c>
      <c r="N32" s="222">
        <v>50748.5</v>
      </c>
      <c r="O32" s="234">
        <v>337877.9</v>
      </c>
      <c r="P32" s="420">
        <f t="shared" si="76"/>
        <v>1335485.8999999999</v>
      </c>
      <c r="Q32" s="281">
        <v>141561.5</v>
      </c>
      <c r="R32" s="281">
        <v>57425.9</v>
      </c>
      <c r="S32" s="281">
        <v>0</v>
      </c>
      <c r="T32" s="281">
        <v>0</v>
      </c>
      <c r="U32" s="281">
        <v>45406.5</v>
      </c>
      <c r="V32" s="281">
        <v>375271.5</v>
      </c>
      <c r="W32" s="281">
        <v>89477.6</v>
      </c>
      <c r="X32" s="281">
        <v>176284.1</v>
      </c>
      <c r="Y32" s="281">
        <v>61432.4</v>
      </c>
      <c r="Z32" s="281">
        <v>50748.5</v>
      </c>
      <c r="AA32" s="459">
        <v>337877.9</v>
      </c>
      <c r="AB32" s="221">
        <f t="shared" si="77"/>
        <v>1335485.8999999999</v>
      </c>
      <c r="AC32" s="222">
        <v>141561.5</v>
      </c>
      <c r="AD32" s="222">
        <v>57425.9</v>
      </c>
      <c r="AE32" s="222">
        <v>0</v>
      </c>
      <c r="AF32" s="222">
        <v>0</v>
      </c>
      <c r="AG32" s="222">
        <v>45406.5</v>
      </c>
      <c r="AH32" s="222">
        <v>375271.5</v>
      </c>
      <c r="AI32" s="222">
        <v>89477.6</v>
      </c>
      <c r="AJ32" s="222">
        <v>176284.1</v>
      </c>
      <c r="AK32" s="222">
        <v>61432.4</v>
      </c>
      <c r="AL32" s="222">
        <v>50748.5</v>
      </c>
      <c r="AM32" s="233">
        <v>337877.9</v>
      </c>
      <c r="AN32" s="425">
        <v>1335485.8999999999</v>
      </c>
      <c r="AO32" s="415">
        <v>141561.5</v>
      </c>
      <c r="AP32" s="415">
        <v>57425.9</v>
      </c>
      <c r="AQ32" s="415">
        <v>0</v>
      </c>
      <c r="AR32" s="415">
        <v>0</v>
      </c>
      <c r="AS32" s="415">
        <v>45406.5</v>
      </c>
      <c r="AT32" s="415">
        <v>375271.5</v>
      </c>
      <c r="AU32" s="415">
        <v>89477.6</v>
      </c>
      <c r="AV32" s="415">
        <v>176284.1</v>
      </c>
      <c r="AW32" s="415">
        <v>61432.4</v>
      </c>
      <c r="AX32" s="415">
        <v>50748.5</v>
      </c>
      <c r="AY32" s="467">
        <v>337877.9</v>
      </c>
      <c r="AZ32" s="221">
        <f t="shared" si="79"/>
        <v>1335485.8999999999</v>
      </c>
      <c r="BA32" s="222">
        <v>253742.321</v>
      </c>
      <c r="BB32" s="222">
        <v>53419.435999999994</v>
      </c>
      <c r="BC32" s="222">
        <v>0</v>
      </c>
      <c r="BD32" s="222">
        <v>0</v>
      </c>
      <c r="BE32" s="222">
        <v>53419.435999999994</v>
      </c>
      <c r="BF32" s="222">
        <v>333871.47499999998</v>
      </c>
      <c r="BG32" s="222">
        <v>93484.013000000006</v>
      </c>
      <c r="BH32" s="222">
        <v>40064.576999999997</v>
      </c>
      <c r="BI32" s="222">
        <v>160258.30799999999</v>
      </c>
      <c r="BJ32" s="222">
        <v>53419.435999999994</v>
      </c>
      <c r="BK32" s="234">
        <v>293806.89799999999</v>
      </c>
      <c r="BL32" s="282"/>
      <c r="BM32" s="282"/>
      <c r="BN32" s="282"/>
      <c r="BO32" s="282"/>
      <c r="BP32" s="282"/>
      <c r="BQ32" s="282"/>
      <c r="BR32" s="282"/>
    </row>
    <row r="33" spans="1:70" ht="17.25">
      <c r="A33" s="90"/>
      <c r="B33" s="100">
        <v>11003</v>
      </c>
      <c r="C33" s="376" t="s">
        <v>117</v>
      </c>
      <c r="D33" s="221">
        <f t="shared" si="75"/>
        <v>14550</v>
      </c>
      <c r="E33" s="222">
        <f>AMPOP!H40</f>
        <v>14550</v>
      </c>
      <c r="F33" s="241"/>
      <c r="G33" s="241"/>
      <c r="H33" s="241"/>
      <c r="I33" s="241"/>
      <c r="J33" s="241"/>
      <c r="K33" s="241"/>
      <c r="L33" s="241"/>
      <c r="M33" s="241"/>
      <c r="N33" s="236"/>
      <c r="O33" s="238"/>
      <c r="P33" s="420">
        <f t="shared" si="76"/>
        <v>0</v>
      </c>
      <c r="Q33" s="235">
        <f>AMPOP!I40</f>
        <v>0</v>
      </c>
      <c r="R33" s="241"/>
      <c r="S33" s="241"/>
      <c r="T33" s="241"/>
      <c r="U33" s="241"/>
      <c r="V33" s="241"/>
      <c r="W33" s="241"/>
      <c r="X33" s="241"/>
      <c r="Y33" s="241"/>
      <c r="Z33" s="236"/>
      <c r="AA33" s="237"/>
      <c r="AB33" s="221">
        <f t="shared" si="77"/>
        <v>15000</v>
      </c>
      <c r="AC33" s="222">
        <f>AMPOP!J40</f>
        <v>15000</v>
      </c>
      <c r="AD33" s="222"/>
      <c r="AE33" s="222"/>
      <c r="AF33" s="222"/>
      <c r="AG33" s="222"/>
      <c r="AH33" s="222"/>
      <c r="AI33" s="222"/>
      <c r="AJ33" s="222"/>
      <c r="AK33" s="222"/>
      <c r="AL33" s="222"/>
      <c r="AM33" s="233"/>
      <c r="AN33" s="221">
        <f t="shared" si="78"/>
        <v>26000</v>
      </c>
      <c r="AO33" s="235">
        <f>AMPOP!K40</f>
        <v>26000</v>
      </c>
      <c r="AP33" s="241"/>
      <c r="AQ33" s="241"/>
      <c r="AR33" s="241"/>
      <c r="AS33" s="241"/>
      <c r="AT33" s="241"/>
      <c r="AU33" s="241"/>
      <c r="AV33" s="241"/>
      <c r="AW33" s="241"/>
      <c r="AX33" s="236"/>
      <c r="AY33" s="237"/>
      <c r="AZ33" s="221">
        <f t="shared" si="79"/>
        <v>26000</v>
      </c>
      <c r="BA33" s="222">
        <f>AMPOP!L40</f>
        <v>26000</v>
      </c>
      <c r="BB33" s="231"/>
      <c r="BC33" s="231"/>
      <c r="BD33" s="231"/>
      <c r="BE33" s="231"/>
      <c r="BF33" s="231"/>
      <c r="BG33" s="231"/>
      <c r="BH33" s="231"/>
      <c r="BI33" s="231"/>
      <c r="BJ33" s="228"/>
      <c r="BK33" s="230"/>
      <c r="BL33" s="1"/>
      <c r="BM33" s="1"/>
      <c r="BN33" s="1"/>
      <c r="BO33" s="1"/>
      <c r="BP33" s="1"/>
      <c r="BQ33" s="1"/>
      <c r="BR33" s="1"/>
    </row>
    <row r="34" spans="1:70" ht="18" customHeight="1">
      <c r="A34" s="90"/>
      <c r="B34" s="103">
        <v>11004</v>
      </c>
      <c r="C34" s="374" t="s">
        <v>118</v>
      </c>
      <c r="D34" s="221">
        <f t="shared" si="75"/>
        <v>43710.7</v>
      </c>
      <c r="E34" s="222">
        <f>AMPOP!H41</f>
        <v>43710.7</v>
      </c>
      <c r="F34" s="241"/>
      <c r="G34" s="241"/>
      <c r="H34" s="241"/>
      <c r="I34" s="241"/>
      <c r="J34" s="241"/>
      <c r="K34" s="241"/>
      <c r="L34" s="241"/>
      <c r="M34" s="241"/>
      <c r="N34" s="236"/>
      <c r="O34" s="238"/>
      <c r="P34" s="420">
        <f t="shared" si="76"/>
        <v>43710.9</v>
      </c>
      <c r="Q34" s="235">
        <f>AMPOP!I41</f>
        <v>43710.9</v>
      </c>
      <c r="R34" s="241"/>
      <c r="S34" s="241"/>
      <c r="T34" s="241"/>
      <c r="U34" s="241"/>
      <c r="V34" s="241"/>
      <c r="W34" s="241"/>
      <c r="X34" s="241"/>
      <c r="Y34" s="241"/>
      <c r="Z34" s="236"/>
      <c r="AA34" s="237"/>
      <c r="AB34" s="221">
        <f t="shared" si="77"/>
        <v>125100</v>
      </c>
      <c r="AC34" s="222">
        <f>AMPOP!J41</f>
        <v>125100</v>
      </c>
      <c r="AD34" s="222"/>
      <c r="AE34" s="222"/>
      <c r="AF34" s="222"/>
      <c r="AG34" s="222"/>
      <c r="AH34" s="222"/>
      <c r="AI34" s="222"/>
      <c r="AJ34" s="222"/>
      <c r="AK34" s="222"/>
      <c r="AL34" s="222"/>
      <c r="AM34" s="233"/>
      <c r="AN34" s="221">
        <f t="shared" si="78"/>
        <v>139000</v>
      </c>
      <c r="AO34" s="235">
        <f>AMPOP!K41</f>
        <v>139000</v>
      </c>
      <c r="AP34" s="241"/>
      <c r="AQ34" s="241"/>
      <c r="AR34" s="241"/>
      <c r="AS34" s="241"/>
      <c r="AT34" s="241"/>
      <c r="AU34" s="241"/>
      <c r="AV34" s="241"/>
      <c r="AW34" s="241"/>
      <c r="AX34" s="236"/>
      <c r="AY34" s="237"/>
      <c r="AZ34" s="221">
        <f t="shared" si="79"/>
        <v>152900</v>
      </c>
      <c r="BA34" s="222">
        <f>AMPOP!L41</f>
        <v>152900</v>
      </c>
      <c r="BB34" s="231"/>
      <c r="BC34" s="231"/>
      <c r="BD34" s="231"/>
      <c r="BE34" s="231"/>
      <c r="BF34" s="231"/>
      <c r="BG34" s="231"/>
      <c r="BH34" s="231"/>
      <c r="BI34" s="231"/>
      <c r="BJ34" s="228"/>
      <c r="BK34" s="230"/>
      <c r="BL34" s="1"/>
      <c r="BM34" s="1"/>
      <c r="BN34" s="1"/>
      <c r="BO34" s="1"/>
      <c r="BP34" s="1"/>
      <c r="BQ34" s="1"/>
      <c r="BR34" s="1"/>
    </row>
    <row r="35" spans="1:70" ht="18" customHeight="1">
      <c r="A35" s="613"/>
      <c r="B35" s="103">
        <v>31001</v>
      </c>
      <c r="C35" s="374" t="s">
        <v>217</v>
      </c>
      <c r="D35" s="221"/>
      <c r="E35" s="222"/>
      <c r="F35" s="241"/>
      <c r="G35" s="241"/>
      <c r="H35" s="241"/>
      <c r="I35" s="241"/>
      <c r="J35" s="241"/>
      <c r="K35" s="241"/>
      <c r="L35" s="241"/>
      <c r="M35" s="241"/>
      <c r="N35" s="236"/>
      <c r="O35" s="238"/>
      <c r="P35" s="420"/>
      <c r="Q35" s="235"/>
      <c r="R35" s="241"/>
      <c r="S35" s="241"/>
      <c r="T35" s="241"/>
      <c r="U35" s="241"/>
      <c r="V35" s="241"/>
      <c r="W35" s="241"/>
      <c r="X35" s="241"/>
      <c r="Y35" s="241"/>
      <c r="Z35" s="236"/>
      <c r="AA35" s="237"/>
      <c r="AB35" s="221">
        <f t="shared" si="77"/>
        <v>9730</v>
      </c>
      <c r="AC35" s="222">
        <f>AMPOP!J42</f>
        <v>9730</v>
      </c>
      <c r="AD35" s="222"/>
      <c r="AE35" s="222"/>
      <c r="AF35" s="222"/>
      <c r="AG35" s="222"/>
      <c r="AH35" s="222"/>
      <c r="AI35" s="222"/>
      <c r="AJ35" s="222"/>
      <c r="AK35" s="222"/>
      <c r="AL35" s="222"/>
      <c r="AM35" s="233"/>
      <c r="AN35" s="221"/>
      <c r="AO35" s="235"/>
      <c r="AP35" s="241"/>
      <c r="AQ35" s="241"/>
      <c r="AR35" s="241"/>
      <c r="AS35" s="241"/>
      <c r="AT35" s="241"/>
      <c r="AU35" s="241"/>
      <c r="AV35" s="241"/>
      <c r="AW35" s="241"/>
      <c r="AX35" s="236"/>
      <c r="AY35" s="237"/>
      <c r="AZ35" s="221"/>
      <c r="BA35" s="222"/>
      <c r="BB35" s="231"/>
      <c r="BC35" s="231"/>
      <c r="BD35" s="231"/>
      <c r="BE35" s="231"/>
      <c r="BF35" s="231"/>
      <c r="BG35" s="231"/>
      <c r="BH35" s="231"/>
      <c r="BI35" s="231"/>
      <c r="BJ35" s="228"/>
      <c r="BK35" s="230"/>
      <c r="BL35" s="1"/>
      <c r="BM35" s="1"/>
      <c r="BN35" s="1"/>
      <c r="BO35" s="1"/>
      <c r="BP35" s="1"/>
      <c r="BQ35" s="1"/>
      <c r="BR35" s="1"/>
    </row>
    <row r="36" spans="1:70" ht="18" customHeight="1">
      <c r="A36" s="613"/>
      <c r="B36" s="103">
        <v>31003</v>
      </c>
      <c r="C36" s="374" t="s">
        <v>219</v>
      </c>
      <c r="D36" s="221"/>
      <c r="E36" s="222"/>
      <c r="F36" s="241"/>
      <c r="G36" s="241"/>
      <c r="H36" s="241"/>
      <c r="I36" s="241"/>
      <c r="J36" s="241"/>
      <c r="K36" s="241"/>
      <c r="L36" s="241"/>
      <c r="M36" s="241"/>
      <c r="N36" s="236"/>
      <c r="O36" s="238"/>
      <c r="P36" s="420"/>
      <c r="Q36" s="235"/>
      <c r="R36" s="241"/>
      <c r="S36" s="241"/>
      <c r="T36" s="241"/>
      <c r="U36" s="241"/>
      <c r="V36" s="241"/>
      <c r="W36" s="241"/>
      <c r="X36" s="241"/>
      <c r="Y36" s="241"/>
      <c r="Z36" s="236"/>
      <c r="AA36" s="237"/>
      <c r="AB36" s="221">
        <f t="shared" si="77"/>
        <v>3000</v>
      </c>
      <c r="AC36" s="222">
        <f>AMPOP!J43</f>
        <v>3000</v>
      </c>
      <c r="AD36" s="222"/>
      <c r="AE36" s="222"/>
      <c r="AF36" s="222"/>
      <c r="AG36" s="222"/>
      <c r="AH36" s="222"/>
      <c r="AI36" s="222"/>
      <c r="AJ36" s="222"/>
      <c r="AK36" s="222"/>
      <c r="AL36" s="222"/>
      <c r="AM36" s="233"/>
      <c r="AN36" s="221"/>
      <c r="AO36" s="235"/>
      <c r="AP36" s="241"/>
      <c r="AQ36" s="241"/>
      <c r="AR36" s="241"/>
      <c r="AS36" s="241"/>
      <c r="AT36" s="241"/>
      <c r="AU36" s="241"/>
      <c r="AV36" s="241"/>
      <c r="AW36" s="241"/>
      <c r="AX36" s="236"/>
      <c r="AY36" s="237"/>
      <c r="AZ36" s="221"/>
      <c r="BA36" s="222"/>
      <c r="BB36" s="231"/>
      <c r="BC36" s="231"/>
      <c r="BD36" s="231"/>
      <c r="BE36" s="231"/>
      <c r="BF36" s="231"/>
      <c r="BG36" s="231"/>
      <c r="BH36" s="231"/>
      <c r="BI36" s="231"/>
      <c r="BJ36" s="228"/>
      <c r="BK36" s="230"/>
      <c r="BL36" s="1"/>
      <c r="BM36" s="1"/>
      <c r="BN36" s="1"/>
      <c r="BO36" s="1"/>
      <c r="BP36" s="1"/>
      <c r="BQ36" s="1"/>
      <c r="BR36" s="1"/>
    </row>
    <row r="37" spans="1:70" s="10" customFormat="1" ht="19.5" customHeight="1">
      <c r="A37" s="95"/>
      <c r="B37" s="101">
        <v>32001</v>
      </c>
      <c r="C37" s="377" t="s">
        <v>119</v>
      </c>
      <c r="D37" s="221">
        <f t="shared" si="75"/>
        <v>232843</v>
      </c>
      <c r="E37" s="222">
        <v>24681.3</v>
      </c>
      <c r="F37" s="240">
        <v>10012.200000000001</v>
      </c>
      <c r="G37" s="240">
        <v>0</v>
      </c>
      <c r="H37" s="240">
        <v>0</v>
      </c>
      <c r="I37" s="240">
        <v>7916.7</v>
      </c>
      <c r="J37" s="240">
        <v>65428.9</v>
      </c>
      <c r="K37" s="240">
        <v>15600.5</v>
      </c>
      <c r="L37" s="240">
        <v>30735.3</v>
      </c>
      <c r="M37" s="240">
        <v>10710.8</v>
      </c>
      <c r="N37" s="240">
        <v>8848</v>
      </c>
      <c r="O37" s="242">
        <v>58909.3</v>
      </c>
      <c r="P37" s="420">
        <f>SUM(Q37:AA37)</f>
        <v>413011.7</v>
      </c>
      <c r="Q37" s="222">
        <v>43779.199999999997</v>
      </c>
      <c r="R37" s="222">
        <v>17759.5</v>
      </c>
      <c r="S37" s="222">
        <v>0</v>
      </c>
      <c r="T37" s="222">
        <v>0</v>
      </c>
      <c r="U37" s="222">
        <v>14042.4</v>
      </c>
      <c r="V37" s="222">
        <v>116056.4</v>
      </c>
      <c r="W37" s="222">
        <v>27671.8</v>
      </c>
      <c r="X37" s="222">
        <v>54517.5</v>
      </c>
      <c r="Y37" s="222">
        <v>18998.5</v>
      </c>
      <c r="Z37" s="222">
        <v>15694.4</v>
      </c>
      <c r="AA37" s="233">
        <v>104492</v>
      </c>
      <c r="AB37" s="221">
        <f t="shared" si="77"/>
        <v>696867.7</v>
      </c>
      <c r="AC37" s="222">
        <v>73868</v>
      </c>
      <c r="AD37" s="222">
        <v>29965.4</v>
      </c>
      <c r="AE37" s="222">
        <v>0</v>
      </c>
      <c r="AF37" s="222">
        <v>0</v>
      </c>
      <c r="AG37" s="222">
        <v>23693.5</v>
      </c>
      <c r="AH37" s="222">
        <v>195819.8</v>
      </c>
      <c r="AI37" s="222">
        <v>46690.1</v>
      </c>
      <c r="AJ37" s="222">
        <v>91986.5</v>
      </c>
      <c r="AK37" s="222">
        <v>32055.9</v>
      </c>
      <c r="AL37" s="222">
        <v>26481</v>
      </c>
      <c r="AM37" s="233">
        <v>176307.5</v>
      </c>
      <c r="AN37" s="221">
        <f>SUM(AO37:AY37)</f>
        <v>1468350</v>
      </c>
      <c r="AO37" s="427">
        <v>155645.1</v>
      </c>
      <c r="AP37" s="427">
        <v>63139.1</v>
      </c>
      <c r="AQ37" s="427">
        <v>0</v>
      </c>
      <c r="AR37" s="427">
        <v>0</v>
      </c>
      <c r="AS37" s="427">
        <v>49923.7</v>
      </c>
      <c r="AT37" s="427">
        <v>412606.4</v>
      </c>
      <c r="AU37" s="427">
        <v>98379.5</v>
      </c>
      <c r="AV37" s="427">
        <v>193822.2</v>
      </c>
      <c r="AW37" s="427">
        <v>67544.100000000006</v>
      </c>
      <c r="AX37" s="427">
        <v>55797.3</v>
      </c>
      <c r="AY37" s="468">
        <v>371492.6</v>
      </c>
      <c r="AZ37" s="221">
        <f t="shared" si="79"/>
        <v>2092236.6999999997</v>
      </c>
      <c r="BA37" s="222">
        <v>221777.1</v>
      </c>
      <c r="BB37" s="222">
        <v>89966.2</v>
      </c>
      <c r="BC37" s="222">
        <v>0</v>
      </c>
      <c r="BD37" s="222">
        <v>0</v>
      </c>
      <c r="BE37" s="222">
        <v>71136</v>
      </c>
      <c r="BF37" s="222">
        <v>587918.5</v>
      </c>
      <c r="BG37" s="222">
        <v>140179.9</v>
      </c>
      <c r="BH37" s="222">
        <v>276175.2</v>
      </c>
      <c r="BI37" s="222">
        <v>96242.9</v>
      </c>
      <c r="BJ37" s="222">
        <v>79505</v>
      </c>
      <c r="BK37" s="234">
        <v>529335.9</v>
      </c>
      <c r="BL37" s="1"/>
      <c r="BM37" s="1"/>
      <c r="BN37" s="1"/>
      <c r="BO37" s="1"/>
      <c r="BP37" s="1"/>
      <c r="BQ37" s="1"/>
      <c r="BR37" s="1"/>
    </row>
    <row r="38" spans="1:70" ht="17.25" customHeight="1">
      <c r="A38" s="89"/>
      <c r="B38" s="100">
        <v>32002</v>
      </c>
      <c r="C38" s="376" t="s">
        <v>26</v>
      </c>
      <c r="D38" s="221">
        <f t="shared" si="75"/>
        <v>46784.9</v>
      </c>
      <c r="E38" s="222">
        <f>AMPOP!H45</f>
        <v>46784.9</v>
      </c>
      <c r="F38" s="241"/>
      <c r="G38" s="241"/>
      <c r="H38" s="241"/>
      <c r="I38" s="241"/>
      <c r="J38" s="241"/>
      <c r="K38" s="241"/>
      <c r="L38" s="241"/>
      <c r="M38" s="241"/>
      <c r="N38" s="236"/>
      <c r="O38" s="238"/>
      <c r="P38" s="420">
        <f t="shared" si="76"/>
        <v>188532.72</v>
      </c>
      <c r="Q38" s="235">
        <f>AMPOP!I45</f>
        <v>188532.72</v>
      </c>
      <c r="R38" s="241"/>
      <c r="S38" s="241"/>
      <c r="T38" s="241"/>
      <c r="U38" s="241"/>
      <c r="V38" s="241"/>
      <c r="W38" s="241"/>
      <c r="X38" s="241"/>
      <c r="Y38" s="241"/>
      <c r="Z38" s="236"/>
      <c r="AA38" s="237"/>
      <c r="AB38" s="221">
        <f t="shared" si="77"/>
        <v>489261.6</v>
      </c>
      <c r="AC38" s="222">
        <f>AMPOP!J45</f>
        <v>489261.6</v>
      </c>
      <c r="AD38" s="222"/>
      <c r="AE38" s="222"/>
      <c r="AF38" s="222"/>
      <c r="AG38" s="222"/>
      <c r="AH38" s="222"/>
      <c r="AI38" s="222"/>
      <c r="AJ38" s="222"/>
      <c r="AK38" s="222"/>
      <c r="AL38" s="222"/>
      <c r="AM38" s="233"/>
      <c r="AN38" s="221">
        <f>SUM(AO38:AY38)</f>
        <v>0</v>
      </c>
      <c r="AO38" s="427">
        <v>0</v>
      </c>
      <c r="AP38" s="241"/>
      <c r="AQ38" s="241"/>
      <c r="AR38" s="241"/>
      <c r="AS38" s="241"/>
      <c r="AT38" s="427">
        <v>0</v>
      </c>
      <c r="AU38" s="427">
        <v>0</v>
      </c>
      <c r="AV38" s="241"/>
      <c r="AW38" s="241"/>
      <c r="AX38" s="236"/>
      <c r="AY38" s="237"/>
      <c r="AZ38" s="221">
        <f t="shared" si="79"/>
        <v>0</v>
      </c>
      <c r="BA38" s="426"/>
      <c r="BB38" s="426"/>
      <c r="BC38" s="426"/>
      <c r="BD38" s="426"/>
      <c r="BE38" s="426"/>
      <c r="BF38" s="426"/>
      <c r="BG38" s="426"/>
      <c r="BH38" s="427">
        <v>0</v>
      </c>
      <c r="BI38" s="426"/>
      <c r="BJ38" s="426"/>
      <c r="BK38" s="417">
        <v>0</v>
      </c>
      <c r="BL38" s="1"/>
      <c r="BM38" s="1"/>
      <c r="BN38" s="1"/>
      <c r="BO38" s="1"/>
      <c r="BP38" s="1"/>
      <c r="BQ38" s="1"/>
      <c r="BR38" s="1"/>
    </row>
    <row r="39" spans="1:70" s="127" customFormat="1" ht="29.25" customHeight="1">
      <c r="A39" s="78" t="s">
        <v>120</v>
      </c>
      <c r="B39" s="96"/>
      <c r="C39" s="372" t="s">
        <v>121</v>
      </c>
      <c r="D39" s="217">
        <f>D40+D41</f>
        <v>353589.8</v>
      </c>
      <c r="E39" s="216">
        <f t="shared" ref="E39:O39" si="80">E40+E41</f>
        <v>353589.8</v>
      </c>
      <c r="F39" s="216">
        <f t="shared" si="80"/>
        <v>0</v>
      </c>
      <c r="G39" s="216">
        <f t="shared" si="80"/>
        <v>0</v>
      </c>
      <c r="H39" s="216">
        <f t="shared" si="80"/>
        <v>0</v>
      </c>
      <c r="I39" s="216">
        <f t="shared" si="80"/>
        <v>0</v>
      </c>
      <c r="J39" s="216">
        <f t="shared" si="80"/>
        <v>0</v>
      </c>
      <c r="K39" s="216">
        <f t="shared" si="80"/>
        <v>0</v>
      </c>
      <c r="L39" s="216">
        <f t="shared" si="80"/>
        <v>0</v>
      </c>
      <c r="M39" s="216">
        <f t="shared" si="80"/>
        <v>0</v>
      </c>
      <c r="N39" s="216">
        <f t="shared" si="80"/>
        <v>0</v>
      </c>
      <c r="O39" s="218">
        <f t="shared" si="80"/>
        <v>0</v>
      </c>
      <c r="P39" s="448">
        <f>P40+P41</f>
        <v>344867.1</v>
      </c>
      <c r="Q39" s="413">
        <f>Q40+Q41</f>
        <v>343667.1</v>
      </c>
      <c r="R39" s="413">
        <f t="shared" ref="R39" si="81">R40+R41</f>
        <v>0</v>
      </c>
      <c r="S39" s="413">
        <f t="shared" ref="S39" si="82">S40+S41</f>
        <v>0</v>
      </c>
      <c r="T39" s="413">
        <f t="shared" ref="T39" si="83">T40+T41</f>
        <v>0</v>
      </c>
      <c r="U39" s="413">
        <f t="shared" ref="U39" si="84">U40+U41</f>
        <v>0</v>
      </c>
      <c r="V39" s="413">
        <f t="shared" ref="V39" si="85">V40+V41</f>
        <v>0</v>
      </c>
      <c r="W39" s="413">
        <f t="shared" ref="W39" si="86">W40+W41</f>
        <v>0</v>
      </c>
      <c r="X39" s="413">
        <f t="shared" ref="X39" si="87">X40+X41</f>
        <v>0</v>
      </c>
      <c r="Y39" s="413">
        <f t="shared" ref="Y39" si="88">Y40+Y41</f>
        <v>0</v>
      </c>
      <c r="Z39" s="413">
        <f t="shared" ref="Z39" si="89">Z40+Z41</f>
        <v>1200</v>
      </c>
      <c r="AA39" s="457">
        <f t="shared" ref="AA39" si="90">AA40+AA41</f>
        <v>0</v>
      </c>
      <c r="AB39" s="462">
        <f>AB40+AB41</f>
        <v>344867.1</v>
      </c>
      <c r="AC39" s="291">
        <f t="shared" ref="AC39" si="91">AC40+AC41</f>
        <v>344867.1</v>
      </c>
      <c r="AD39" s="291">
        <f t="shared" ref="AD39" si="92">AD40+AD41</f>
        <v>0</v>
      </c>
      <c r="AE39" s="291">
        <f t="shared" ref="AE39" si="93">AE40+AE41</f>
        <v>0</v>
      </c>
      <c r="AF39" s="291">
        <f t="shared" ref="AF39" si="94">AF40+AF41</f>
        <v>0</v>
      </c>
      <c r="AG39" s="291">
        <f t="shared" ref="AG39" si="95">AG40+AG41</f>
        <v>0</v>
      </c>
      <c r="AH39" s="291">
        <f t="shared" ref="AH39" si="96">AH40+AH41</f>
        <v>0</v>
      </c>
      <c r="AI39" s="291">
        <f t="shared" ref="AI39" si="97">AI40+AI41</f>
        <v>0</v>
      </c>
      <c r="AJ39" s="291">
        <f t="shared" ref="AJ39" si="98">AJ40+AJ41</f>
        <v>0</v>
      </c>
      <c r="AK39" s="291">
        <f t="shared" ref="AK39" si="99">AK40+AK41</f>
        <v>0</v>
      </c>
      <c r="AL39" s="291">
        <f t="shared" ref="AL39" si="100">AL40+AL41</f>
        <v>0</v>
      </c>
      <c r="AM39" s="292">
        <f t="shared" ref="AM39" si="101">AM40+AM41</f>
        <v>0</v>
      </c>
      <c r="AN39" s="466">
        <f>AN40+AN41</f>
        <v>344867.1</v>
      </c>
      <c r="AO39" s="293">
        <f>AO40+AO41</f>
        <v>344867.1</v>
      </c>
      <c r="AP39" s="293">
        <f t="shared" ref="AP39" si="102">AP40+AP41</f>
        <v>0</v>
      </c>
      <c r="AQ39" s="293">
        <f t="shared" ref="AQ39" si="103">AQ40+AQ41</f>
        <v>0</v>
      </c>
      <c r="AR39" s="293">
        <f t="shared" ref="AR39" si="104">AR40+AR41</f>
        <v>0</v>
      </c>
      <c r="AS39" s="293">
        <f t="shared" ref="AS39" si="105">AS40+AS41</f>
        <v>0</v>
      </c>
      <c r="AT39" s="293">
        <f t="shared" ref="AT39" si="106">AT40+AT41</f>
        <v>0</v>
      </c>
      <c r="AU39" s="293">
        <f t="shared" ref="AU39" si="107">AU40+AU41</f>
        <v>0</v>
      </c>
      <c r="AV39" s="293">
        <f t="shared" ref="AV39" si="108">AV40+AV41</f>
        <v>0</v>
      </c>
      <c r="AW39" s="293">
        <f t="shared" ref="AW39" si="109">AW40+AW41</f>
        <v>0</v>
      </c>
      <c r="AX39" s="293">
        <f t="shared" ref="AX39" si="110">AX40+AX41</f>
        <v>0</v>
      </c>
      <c r="AY39" s="464">
        <f t="shared" ref="AY39" si="111">AY40+AY41</f>
        <v>0</v>
      </c>
      <c r="AZ39" s="296">
        <f>AZ40+AZ41</f>
        <v>344867.1</v>
      </c>
      <c r="BA39" s="294">
        <f t="shared" ref="BA39" si="112">BA40+BA41</f>
        <v>343667.1</v>
      </c>
      <c r="BB39" s="294">
        <f t="shared" ref="BB39" si="113">BB40+BB41</f>
        <v>0</v>
      </c>
      <c r="BC39" s="294">
        <f t="shared" ref="BC39" si="114">BC40+BC41</f>
        <v>0</v>
      </c>
      <c r="BD39" s="294">
        <f t="shared" ref="BD39" si="115">BD40+BD41</f>
        <v>0</v>
      </c>
      <c r="BE39" s="294">
        <f t="shared" ref="BE39" si="116">BE40+BE41</f>
        <v>0</v>
      </c>
      <c r="BF39" s="294">
        <f t="shared" ref="BF39" si="117">BF40+BF41</f>
        <v>0</v>
      </c>
      <c r="BG39" s="294">
        <f t="shared" ref="BG39" si="118">BG40+BG41</f>
        <v>0</v>
      </c>
      <c r="BH39" s="294">
        <f t="shared" ref="BH39" si="119">BH40+BH41</f>
        <v>0</v>
      </c>
      <c r="BI39" s="294">
        <f t="shared" ref="BI39" si="120">BI40+BI41</f>
        <v>0</v>
      </c>
      <c r="BJ39" s="294">
        <f t="shared" ref="BJ39" si="121">BJ40+BJ41</f>
        <v>1200</v>
      </c>
      <c r="BK39" s="295">
        <f t="shared" ref="BK39" si="122">BK40+BK41</f>
        <v>0</v>
      </c>
      <c r="BL39" s="1"/>
      <c r="BM39" s="1"/>
      <c r="BN39" s="1"/>
      <c r="BO39" s="1"/>
      <c r="BP39" s="1"/>
      <c r="BQ39" s="1"/>
      <c r="BR39" s="1"/>
    </row>
    <row r="40" spans="1:70" ht="26.25" customHeight="1">
      <c r="A40" s="812"/>
      <c r="B40" s="100">
        <v>11001</v>
      </c>
      <c r="C40" s="380" t="s">
        <v>121</v>
      </c>
      <c r="D40" s="221">
        <f t="shared" si="75"/>
        <v>40533.1</v>
      </c>
      <c r="E40" s="243">
        <f>AMPOP!H47</f>
        <v>40533.1</v>
      </c>
      <c r="F40" s="243"/>
      <c r="G40" s="243"/>
      <c r="H40" s="243"/>
      <c r="I40" s="241"/>
      <c r="J40" s="241"/>
      <c r="K40" s="241"/>
      <c r="L40" s="241"/>
      <c r="M40" s="241"/>
      <c r="N40" s="244">
        <v>0</v>
      </c>
      <c r="O40" s="238"/>
      <c r="P40" s="420">
        <f t="shared" ref="P40:P41" si="123">SUM(Q40:AA40)</f>
        <v>42303.1</v>
      </c>
      <c r="Q40" s="243">
        <v>41103.1</v>
      </c>
      <c r="R40" s="243"/>
      <c r="S40" s="243"/>
      <c r="T40" s="243"/>
      <c r="U40" s="241"/>
      <c r="V40" s="241"/>
      <c r="W40" s="241"/>
      <c r="X40" s="241"/>
      <c r="Y40" s="241"/>
      <c r="Z40" s="244">
        <v>1200</v>
      </c>
      <c r="AA40" s="237"/>
      <c r="AB40" s="221">
        <f>AC40+AL40</f>
        <v>42303.1</v>
      </c>
      <c r="AC40" s="63">
        <v>42303.1</v>
      </c>
      <c r="AD40" s="245"/>
      <c r="AE40" s="245"/>
      <c r="AF40" s="245"/>
      <c r="AG40" s="245"/>
      <c r="AH40" s="245"/>
      <c r="AI40" s="245"/>
      <c r="AJ40" s="245"/>
      <c r="AK40" s="241"/>
      <c r="AL40" s="244"/>
      <c r="AM40" s="237"/>
      <c r="AN40" s="246">
        <f>AO40</f>
        <v>42303.1</v>
      </c>
      <c r="AO40" s="235">
        <f>AMPOP!K47</f>
        <v>42303.1</v>
      </c>
      <c r="AP40" s="235"/>
      <c r="AQ40" s="235"/>
      <c r="AR40" s="235"/>
      <c r="AS40" s="235"/>
      <c r="AT40" s="235"/>
      <c r="AU40" s="235"/>
      <c r="AV40" s="235"/>
      <c r="AW40" s="235"/>
      <c r="AX40" s="235"/>
      <c r="AY40" s="469"/>
      <c r="AZ40" s="221">
        <f>SUM(BA40:BK40)</f>
        <v>42303.1</v>
      </c>
      <c r="BA40" s="222">
        <v>41103.1</v>
      </c>
      <c r="BB40" s="239"/>
      <c r="BC40" s="239"/>
      <c r="BD40" s="239"/>
      <c r="BE40" s="231"/>
      <c r="BF40" s="231"/>
      <c r="BG40" s="231"/>
      <c r="BH40" s="231"/>
      <c r="BI40" s="231"/>
      <c r="BJ40" s="222">
        <v>1200</v>
      </c>
      <c r="BK40" s="230"/>
      <c r="BL40" s="1"/>
      <c r="BM40" s="1"/>
      <c r="BN40" s="1"/>
      <c r="BO40" s="1"/>
      <c r="BP40" s="1"/>
      <c r="BQ40" s="1"/>
      <c r="BR40" s="1"/>
    </row>
    <row r="41" spans="1:70" ht="15.75" customHeight="1" thickBot="1">
      <c r="A41" s="813"/>
      <c r="B41" s="97">
        <v>11002</v>
      </c>
      <c r="C41" s="381" t="s">
        <v>122</v>
      </c>
      <c r="D41" s="251">
        <f t="shared" si="75"/>
        <v>313056.7</v>
      </c>
      <c r="E41" s="368">
        <f>AMPOP!H48</f>
        <v>313056.7</v>
      </c>
      <c r="F41" s="368"/>
      <c r="G41" s="368"/>
      <c r="H41" s="368"/>
      <c r="I41" s="368"/>
      <c r="J41" s="368"/>
      <c r="K41" s="368"/>
      <c r="L41" s="368"/>
      <c r="M41" s="368"/>
      <c r="N41" s="369"/>
      <c r="O41" s="370"/>
      <c r="P41" s="420">
        <f t="shared" si="123"/>
        <v>302564</v>
      </c>
      <c r="Q41" s="222">
        <f>AMPOP!I48</f>
        <v>302564</v>
      </c>
      <c r="R41" s="243"/>
      <c r="S41" s="243"/>
      <c r="T41" s="243"/>
      <c r="U41" s="243"/>
      <c r="V41" s="243"/>
      <c r="W41" s="243"/>
      <c r="X41" s="243"/>
      <c r="Y41" s="243"/>
      <c r="Z41" s="247"/>
      <c r="AA41" s="248"/>
      <c r="AB41" s="251">
        <f t="shared" ref="AB41" si="124">SUM(AC41:AM41)</f>
        <v>302564</v>
      </c>
      <c r="AC41" s="463">
        <v>302564</v>
      </c>
      <c r="AD41" s="368"/>
      <c r="AE41" s="368"/>
      <c r="AF41" s="368"/>
      <c r="AG41" s="368"/>
      <c r="AH41" s="368"/>
      <c r="AI41" s="368"/>
      <c r="AJ41" s="368"/>
      <c r="AK41" s="368"/>
      <c r="AL41" s="369"/>
      <c r="AM41" s="465"/>
      <c r="AN41" s="416">
        <f>AO41</f>
        <v>302564</v>
      </c>
      <c r="AO41" s="419">
        <f>AMPOP!K48</f>
        <v>302564</v>
      </c>
      <c r="AP41" s="368"/>
      <c r="AQ41" s="368"/>
      <c r="AR41" s="368"/>
      <c r="AS41" s="368"/>
      <c r="AT41" s="368"/>
      <c r="AU41" s="368"/>
      <c r="AV41" s="368"/>
      <c r="AW41" s="368"/>
      <c r="AX41" s="369"/>
      <c r="AY41" s="465"/>
      <c r="AZ41" s="251">
        <f t="shared" ref="AZ41" si="125">SUM(BA41:BK41)</f>
        <v>302564</v>
      </c>
      <c r="BA41" s="477">
        <f>AMPOP!L48</f>
        <v>302564</v>
      </c>
      <c r="BB41" s="477"/>
      <c r="BC41" s="477"/>
      <c r="BD41" s="477"/>
      <c r="BE41" s="477"/>
      <c r="BF41" s="477"/>
      <c r="BG41" s="477"/>
      <c r="BH41" s="477"/>
      <c r="BI41" s="477"/>
      <c r="BJ41" s="382"/>
      <c r="BK41" s="478"/>
      <c r="BL41" s="1"/>
      <c r="BM41" s="1"/>
      <c r="BN41" s="1"/>
      <c r="BO41" s="1"/>
      <c r="BP41" s="1"/>
      <c r="BQ41" s="1"/>
      <c r="BR41" s="1"/>
    </row>
    <row r="42" spans="1:70" ht="24.75" hidden="1" customHeight="1" thickBot="1">
      <c r="A42" s="278"/>
      <c r="B42" s="279">
        <v>12001</v>
      </c>
      <c r="C42" s="447" t="s">
        <v>145</v>
      </c>
      <c r="D42" s="421">
        <v>0</v>
      </c>
      <c r="E42" s="422"/>
      <c r="F42" s="422"/>
      <c r="G42" s="422"/>
      <c r="H42" s="422"/>
      <c r="I42" s="422"/>
      <c r="J42" s="422"/>
      <c r="K42" s="422"/>
      <c r="L42" s="422"/>
      <c r="M42" s="422"/>
      <c r="N42" s="424"/>
      <c r="O42" s="418"/>
      <c r="P42" s="450"/>
      <c r="Q42" s="249"/>
      <c r="R42" s="249"/>
      <c r="S42" s="249"/>
      <c r="T42" s="249"/>
      <c r="U42" s="249"/>
      <c r="V42" s="249"/>
      <c r="W42" s="249"/>
      <c r="X42" s="249"/>
      <c r="Y42" s="249"/>
      <c r="Z42" s="250"/>
      <c r="AA42" s="252"/>
      <c r="AB42" s="460">
        <v>0</v>
      </c>
      <c r="AC42" s="422">
        <v>0</v>
      </c>
      <c r="AD42" s="422"/>
      <c r="AE42" s="422"/>
      <c r="AF42" s="422"/>
      <c r="AG42" s="422"/>
      <c r="AH42" s="422"/>
      <c r="AI42" s="422"/>
      <c r="AJ42" s="422"/>
      <c r="AK42" s="422"/>
      <c r="AL42" s="424"/>
      <c r="AM42" s="461"/>
      <c r="AN42" s="421">
        <v>0</v>
      </c>
      <c r="AO42" s="423">
        <v>0</v>
      </c>
      <c r="AP42" s="422"/>
      <c r="AQ42" s="422"/>
      <c r="AR42" s="422"/>
      <c r="AS42" s="422"/>
      <c r="AT42" s="422"/>
      <c r="AU42" s="422"/>
      <c r="AV42" s="422"/>
      <c r="AW42" s="422"/>
      <c r="AX42" s="424"/>
      <c r="AY42" s="418"/>
      <c r="AZ42" s="421">
        <v>0</v>
      </c>
      <c r="BA42" s="474">
        <v>0</v>
      </c>
      <c r="BB42" s="475"/>
      <c r="BC42" s="475"/>
      <c r="BD42" s="475"/>
      <c r="BE42" s="475"/>
      <c r="BF42" s="475"/>
      <c r="BG42" s="475"/>
      <c r="BH42" s="475"/>
      <c r="BI42" s="475"/>
      <c r="BJ42" s="475"/>
      <c r="BK42" s="476"/>
      <c r="BL42" s="1"/>
      <c r="BM42" s="1"/>
      <c r="BN42" s="1"/>
      <c r="BO42" s="1"/>
      <c r="BP42" s="1"/>
      <c r="BQ42" s="1"/>
      <c r="BR42" s="1"/>
    </row>
    <row r="43" spans="1:70" ht="19.5" customHeight="1">
      <c r="BL43" s="1"/>
      <c r="BM43" s="1"/>
      <c r="BN43" s="1"/>
      <c r="BO43" s="1"/>
      <c r="BP43" s="1"/>
      <c r="BQ43" s="1"/>
      <c r="BR43" s="1"/>
    </row>
    <row r="44" spans="1:70" ht="42" customHeight="1">
      <c r="F44" s="284"/>
      <c r="G44" s="284"/>
      <c r="R44" s="5">
        <v>42303.1</v>
      </c>
      <c r="S44" s="284">
        <f>R44-Z40</f>
        <v>41103.1</v>
      </c>
      <c r="BL44" s="1"/>
      <c r="BM44" s="1"/>
      <c r="BN44" s="1"/>
      <c r="BO44" s="1"/>
      <c r="BP44" s="1"/>
      <c r="BQ44" s="1"/>
      <c r="BR44" s="1"/>
    </row>
    <row r="48" spans="1:70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1:5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1:5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1:5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5" spans="1:5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1:5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1:5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</row>
  </sheetData>
  <mergeCells count="10">
    <mergeCell ref="A1:C1"/>
    <mergeCell ref="AZ3:BK3"/>
    <mergeCell ref="A10:A13"/>
    <mergeCell ref="A40:A41"/>
    <mergeCell ref="P3:AA3"/>
    <mergeCell ref="A3:B4"/>
    <mergeCell ref="C3:C4"/>
    <mergeCell ref="D3:O3"/>
    <mergeCell ref="AB3:AM3"/>
    <mergeCell ref="AN3:AY3"/>
  </mergeCells>
  <pageMargins left="0.7" right="0.7" top="0.75" bottom="0.75" header="0.3" footer="0.3"/>
  <pageSetup paperSize="9" orientation="portrait" verticalDpi="0" r:id="rId1"/>
  <ignoredErrors>
    <ignoredError sqref="AZ28:BK29 BA33:BK33 BK40 BB40:BI40 AC5:AD5 AB18 AC7:AD7 AZ41:BK41 AZ18:BK25 AZ39:BK39 BB42:BK42 AN31 D31 D39 D9:D15 AZ31:BK31 BA34:BK34 AZ26:BK27 D33:D34" formula="1"/>
    <ignoredError sqref="F7:O7" evalError="1"/>
    <ignoredError sqref="A30:C30" numberStoredAsText="1"/>
    <ignoredError sqref="AB32:AC3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O45"/>
  <sheetViews>
    <sheetView topLeftCell="B1" zoomScaleNormal="100" workbookViewId="0">
      <selection activeCell="G11" sqref="G11"/>
    </sheetView>
  </sheetViews>
  <sheetFormatPr defaultColWidth="9.140625" defaultRowHeight="16.5"/>
  <cols>
    <col min="1" max="1" width="8.42578125" style="40" customWidth="1"/>
    <col min="2" max="2" width="11.5703125" style="40" customWidth="1"/>
    <col min="3" max="3" width="59" style="40" customWidth="1"/>
    <col min="4" max="4" width="12.140625" style="41" customWidth="1"/>
    <col min="5" max="5" width="12.5703125" style="41" customWidth="1"/>
    <col min="6" max="6" width="12.28515625" style="41" customWidth="1"/>
    <col min="7" max="7" width="10.140625" style="40" customWidth="1"/>
    <col min="8" max="8" width="11.28515625" style="40" customWidth="1"/>
    <col min="9" max="9" width="12.42578125" style="40" customWidth="1"/>
    <col min="10" max="10" width="10.42578125" style="43" hidden="1" customWidth="1"/>
    <col min="11" max="11" width="6.28515625" style="43" hidden="1" customWidth="1"/>
    <col min="12" max="12" width="9.28515625" style="43" hidden="1" customWidth="1"/>
    <col min="13" max="13" width="12.7109375" style="38" customWidth="1"/>
    <col min="14" max="14" width="12" style="38" bestFit="1" customWidth="1"/>
    <col min="15" max="15" width="13" style="38" customWidth="1"/>
    <col min="16" max="16384" width="9.140625" style="40"/>
  </cols>
  <sheetData>
    <row r="1" spans="1:15" ht="17.25">
      <c r="A1" s="36" t="s">
        <v>73</v>
      </c>
    </row>
    <row r="2" spans="1:15" ht="10.5" customHeight="1"/>
    <row r="3" spans="1:15">
      <c r="A3" s="2" t="s">
        <v>187</v>
      </c>
    </row>
    <row r="4" spans="1:15" s="37" customFormat="1" ht="14.25" customHeight="1">
      <c r="D4" s="39"/>
      <c r="E4" s="39"/>
      <c r="F4" s="39"/>
      <c r="J4" s="44"/>
      <c r="K4" s="44"/>
      <c r="L4" s="44"/>
      <c r="M4" s="39"/>
      <c r="N4" s="39"/>
      <c r="O4" s="39"/>
    </row>
    <row r="5" spans="1:15" s="37" customFormat="1" ht="17.25" thickBot="1">
      <c r="D5" s="39"/>
      <c r="E5" s="39"/>
      <c r="F5" s="39"/>
      <c r="J5" s="44"/>
      <c r="K5" s="44"/>
      <c r="L5" s="44"/>
      <c r="M5" s="39"/>
      <c r="N5" s="39"/>
      <c r="O5" s="39"/>
    </row>
    <row r="6" spans="1:15" ht="49.5" customHeight="1">
      <c r="A6" s="848" t="s">
        <v>4</v>
      </c>
      <c r="B6" s="849"/>
      <c r="C6" s="855" t="s">
        <v>74</v>
      </c>
      <c r="D6" s="830" t="s">
        <v>75</v>
      </c>
      <c r="E6" s="831"/>
      <c r="F6" s="832"/>
      <c r="G6" s="839" t="s">
        <v>76</v>
      </c>
      <c r="H6" s="840"/>
      <c r="I6" s="841"/>
      <c r="J6" s="845" t="s">
        <v>77</v>
      </c>
      <c r="K6" s="846"/>
      <c r="L6" s="847"/>
      <c r="M6" s="830" t="s">
        <v>78</v>
      </c>
      <c r="N6" s="831"/>
      <c r="O6" s="832"/>
    </row>
    <row r="7" spans="1:15" ht="17.25" thickBot="1">
      <c r="A7" s="850"/>
      <c r="B7" s="851"/>
      <c r="C7" s="856"/>
      <c r="D7" s="833"/>
      <c r="E7" s="834"/>
      <c r="F7" s="835"/>
      <c r="G7" s="842"/>
      <c r="H7" s="843"/>
      <c r="I7" s="844"/>
      <c r="J7" s="836" t="s">
        <v>79</v>
      </c>
      <c r="K7" s="837"/>
      <c r="L7" s="838"/>
      <c r="M7" s="833"/>
      <c r="N7" s="834"/>
      <c r="O7" s="835"/>
    </row>
    <row r="8" spans="1:15" ht="26.25" customHeight="1" thickBot="1">
      <c r="A8" s="129" t="s">
        <v>36</v>
      </c>
      <c r="B8" s="130" t="s">
        <v>37</v>
      </c>
      <c r="C8" s="857"/>
      <c r="D8" s="137" t="s">
        <v>1</v>
      </c>
      <c r="E8" s="138" t="s">
        <v>85</v>
      </c>
      <c r="F8" s="139" t="s">
        <v>188</v>
      </c>
      <c r="G8" s="137" t="s">
        <v>1</v>
      </c>
      <c r="H8" s="138" t="s">
        <v>85</v>
      </c>
      <c r="I8" s="139" t="s">
        <v>188</v>
      </c>
      <c r="J8" s="141" t="s">
        <v>80</v>
      </c>
      <c r="K8" s="140" t="s">
        <v>81</v>
      </c>
      <c r="L8" s="142" t="s">
        <v>139</v>
      </c>
      <c r="M8" s="137" t="s">
        <v>1</v>
      </c>
      <c r="N8" s="138" t="s">
        <v>85</v>
      </c>
      <c r="O8" s="139" t="s">
        <v>188</v>
      </c>
    </row>
    <row r="9" spans="1:15" ht="28.5" customHeight="1" thickBot="1">
      <c r="A9" s="852" t="s">
        <v>82</v>
      </c>
      <c r="B9" s="853"/>
      <c r="C9" s="854"/>
      <c r="D9" s="497">
        <f t="shared" ref="D9:I9" si="0">D10+D13+D19+D21+D34+D43</f>
        <v>8383476.0598815996</v>
      </c>
      <c r="E9" s="498">
        <f t="shared" si="0"/>
        <v>8475138.8944336008</v>
      </c>
      <c r="F9" s="499">
        <f t="shared" si="0"/>
        <v>8794779.3668335993</v>
      </c>
      <c r="G9" s="497">
        <f t="shared" si="0"/>
        <v>0</v>
      </c>
      <c r="H9" s="498">
        <f t="shared" si="0"/>
        <v>0</v>
      </c>
      <c r="I9" s="500">
        <f t="shared" si="0"/>
        <v>0</v>
      </c>
      <c r="J9" s="501" t="e">
        <f>J10+J13+J19+J21+J34+J43+#REF!</f>
        <v>#REF!</v>
      </c>
      <c r="K9" s="498" t="e">
        <f>K10+K13+K19+K21+K34+K43+#REF!</f>
        <v>#REF!</v>
      </c>
      <c r="L9" s="498" t="e">
        <f>L10+L13+L19+L21+L34+L43+#REF!</f>
        <v>#REF!</v>
      </c>
      <c r="M9" s="498">
        <f>M10+M13+M19+M21+M34+M43</f>
        <v>8383476.0598815996</v>
      </c>
      <c r="N9" s="498">
        <f>N10+N13+N19+N21+N34+N43</f>
        <v>8475138.8944336008</v>
      </c>
      <c r="O9" s="500">
        <f>O10+O13+O19+O21+O34+O43</f>
        <v>8794779.3668335993</v>
      </c>
    </row>
    <row r="10" spans="1:15" s="42" customFormat="1" ht="37.5" customHeight="1">
      <c r="A10" s="522">
        <v>1016</v>
      </c>
      <c r="B10" s="523">
        <v>1016</v>
      </c>
      <c r="C10" s="524" t="s">
        <v>98</v>
      </c>
      <c r="D10" s="525">
        <f>D11+D12</f>
        <v>1797695.2</v>
      </c>
      <c r="E10" s="526">
        <f t="shared" ref="E10:O10" si="1">E11+E12</f>
        <v>1797695.2</v>
      </c>
      <c r="F10" s="527">
        <f t="shared" si="1"/>
        <v>1797695.2</v>
      </c>
      <c r="G10" s="525">
        <f t="shared" si="1"/>
        <v>0</v>
      </c>
      <c r="H10" s="526">
        <f t="shared" si="1"/>
        <v>0</v>
      </c>
      <c r="I10" s="528">
        <f t="shared" si="1"/>
        <v>0</v>
      </c>
      <c r="J10" s="529">
        <f t="shared" si="1"/>
        <v>0</v>
      </c>
      <c r="K10" s="530">
        <f t="shared" si="1"/>
        <v>0</v>
      </c>
      <c r="L10" s="531">
        <f t="shared" si="1"/>
        <v>0</v>
      </c>
      <c r="M10" s="525">
        <f t="shared" si="1"/>
        <v>1797695.2</v>
      </c>
      <c r="N10" s="526">
        <f t="shared" si="1"/>
        <v>1797695.2</v>
      </c>
      <c r="O10" s="528">
        <f t="shared" si="1"/>
        <v>1797695.2</v>
      </c>
    </row>
    <row r="11" spans="1:15" ht="32.25" customHeight="1">
      <c r="A11" s="747"/>
      <c r="B11" s="99">
        <v>11001</v>
      </c>
      <c r="C11" s="373" t="s">
        <v>27</v>
      </c>
      <c r="D11" s="487">
        <f>AMPOP!J13</f>
        <v>159824.20000000001</v>
      </c>
      <c r="E11" s="219">
        <f>AMPOP!K13</f>
        <v>159824.20000000001</v>
      </c>
      <c r="F11" s="492">
        <f>AMPOP!L13</f>
        <v>159824.20000000001</v>
      </c>
      <c r="G11" s="487"/>
      <c r="H11" s="219"/>
      <c r="I11" s="488"/>
      <c r="J11" s="486"/>
      <c r="K11" s="219"/>
      <c r="L11" s="492"/>
      <c r="M11" s="487">
        <f>D11-G11</f>
        <v>159824.20000000001</v>
      </c>
      <c r="N11" s="219">
        <f t="shared" ref="N11:O11" si="2">E11-H11</f>
        <v>159824.20000000001</v>
      </c>
      <c r="O11" s="488">
        <f t="shared" si="2"/>
        <v>159824.20000000001</v>
      </c>
    </row>
    <row r="12" spans="1:15" ht="29.25" customHeight="1" thickBot="1">
      <c r="A12" s="749"/>
      <c r="B12" s="502">
        <v>11004</v>
      </c>
      <c r="C12" s="503" t="s">
        <v>140</v>
      </c>
      <c r="D12" s="504">
        <f>AMPOP!J14</f>
        <v>1637871</v>
      </c>
      <c r="E12" s="505">
        <f>AMPOP!K14</f>
        <v>1637871</v>
      </c>
      <c r="F12" s="506">
        <f>AMPOP!L14</f>
        <v>1637871</v>
      </c>
      <c r="G12" s="504"/>
      <c r="H12" s="505"/>
      <c r="I12" s="507"/>
      <c r="J12" s="508"/>
      <c r="K12" s="505"/>
      <c r="L12" s="506"/>
      <c r="M12" s="504">
        <f>D12-G12</f>
        <v>1637871</v>
      </c>
      <c r="N12" s="505">
        <f t="shared" ref="N12" si="3">E12-H12</f>
        <v>1637871</v>
      </c>
      <c r="O12" s="507">
        <f t="shared" ref="O12" si="4">F12-I12</f>
        <v>1637871</v>
      </c>
    </row>
    <row r="13" spans="1:15" s="42" customFormat="1" ht="46.5" customHeight="1" thickBot="1">
      <c r="A13" s="514" t="s">
        <v>99</v>
      </c>
      <c r="B13" s="515">
        <v>1071</v>
      </c>
      <c r="C13" s="516" t="s">
        <v>124</v>
      </c>
      <c r="D13" s="517">
        <f>SUM(D14:D18)</f>
        <v>1281418.6000000001</v>
      </c>
      <c r="E13" s="518">
        <f t="shared" ref="E13" si="5">SUM(E14:E18)</f>
        <v>1258766</v>
      </c>
      <c r="F13" s="519">
        <f>SUM(F14:F18)</f>
        <v>1265678.7000000002</v>
      </c>
      <c r="G13" s="517">
        <f t="shared" ref="G13" si="6">G14+G15+G16</f>
        <v>0</v>
      </c>
      <c r="H13" s="518">
        <f t="shared" ref="H13" si="7">H14+H15+H16</f>
        <v>0</v>
      </c>
      <c r="I13" s="520">
        <f t="shared" ref="I13" si="8">I14+I15+I16</f>
        <v>0</v>
      </c>
      <c r="J13" s="521"/>
      <c r="K13" s="518"/>
      <c r="L13" s="518"/>
      <c r="M13" s="518">
        <f>SUM(M14:M18)</f>
        <v>1281418.6000000001</v>
      </c>
      <c r="N13" s="518">
        <f t="shared" ref="N13:O13" si="9">SUM(N14:N18)</f>
        <v>1258766</v>
      </c>
      <c r="O13" s="520">
        <f t="shared" si="9"/>
        <v>1265678.7000000002</v>
      </c>
    </row>
    <row r="14" spans="1:15" ht="33" customHeight="1">
      <c r="A14" s="829"/>
      <c r="B14" s="103">
        <v>11001</v>
      </c>
      <c r="C14" s="532" t="s">
        <v>125</v>
      </c>
      <c r="D14" s="509">
        <f>AMPOP!J16</f>
        <v>1121321</v>
      </c>
      <c r="E14" s="510">
        <f>AMPOP!K16</f>
        <v>1134148.3999999999</v>
      </c>
      <c r="F14" s="511">
        <f>AMPOP!L16</f>
        <v>1141061.1000000001</v>
      </c>
      <c r="G14" s="512"/>
      <c r="H14" s="510"/>
      <c r="I14" s="511"/>
      <c r="J14" s="512"/>
      <c r="K14" s="510"/>
      <c r="L14" s="513"/>
      <c r="M14" s="509">
        <f>D14-G14</f>
        <v>1121321</v>
      </c>
      <c r="N14" s="510">
        <f t="shared" ref="N14" si="10">E14-H14</f>
        <v>1134148.3999999999</v>
      </c>
      <c r="O14" s="511">
        <f t="shared" ref="O14" si="11">F14-I14</f>
        <v>1141061.1000000001</v>
      </c>
    </row>
    <row r="15" spans="1:15" ht="23.25" customHeight="1">
      <c r="A15" s="749"/>
      <c r="B15" s="100">
        <v>11002</v>
      </c>
      <c r="C15" s="70" t="s">
        <v>126</v>
      </c>
      <c r="D15" s="487">
        <f>AMPOP!J17</f>
        <v>103704.6</v>
      </c>
      <c r="E15" s="219">
        <f>AMPOP!K17</f>
        <v>103704.6</v>
      </c>
      <c r="F15" s="488">
        <f>AMPOP!L17</f>
        <v>103704.6</v>
      </c>
      <c r="G15" s="486"/>
      <c r="H15" s="219"/>
      <c r="I15" s="488"/>
      <c r="J15" s="486"/>
      <c r="K15" s="219"/>
      <c r="L15" s="492"/>
      <c r="M15" s="487">
        <f t="shared" ref="M15" si="12">D15-G15</f>
        <v>103704.6</v>
      </c>
      <c r="N15" s="219">
        <f t="shared" ref="N15" si="13">E15-H15</f>
        <v>103704.6</v>
      </c>
      <c r="O15" s="488">
        <f t="shared" ref="O15" si="14">F15-I15</f>
        <v>103704.6</v>
      </c>
    </row>
    <row r="16" spans="1:15" s="42" customFormat="1" ht="33" customHeight="1">
      <c r="A16" s="749"/>
      <c r="B16" s="100">
        <v>31001</v>
      </c>
      <c r="C16" s="68" t="s">
        <v>127</v>
      </c>
      <c r="D16" s="487">
        <f>AMPOP!J18</f>
        <v>20913</v>
      </c>
      <c r="E16" s="219">
        <f>AMPOP!K18</f>
        <v>20913</v>
      </c>
      <c r="F16" s="488">
        <f>AMPOP!L18</f>
        <v>20913</v>
      </c>
      <c r="G16" s="486"/>
      <c r="H16" s="219"/>
      <c r="I16" s="488"/>
      <c r="J16" s="486"/>
      <c r="K16" s="219"/>
      <c r="L16" s="492"/>
      <c r="M16" s="487">
        <f t="shared" ref="M16:M18" si="15">D16-G16</f>
        <v>20913</v>
      </c>
      <c r="N16" s="219">
        <f t="shared" ref="N16:N18" si="16">E16-H16</f>
        <v>20913</v>
      </c>
      <c r="O16" s="488">
        <f t="shared" ref="O16:O18" si="17">F16-I16</f>
        <v>20913</v>
      </c>
    </row>
    <row r="17" spans="1:15" s="42" customFormat="1" ht="33" customHeight="1">
      <c r="A17" s="749"/>
      <c r="B17" s="100">
        <v>31002</v>
      </c>
      <c r="C17" s="68" t="s">
        <v>155</v>
      </c>
      <c r="D17" s="487">
        <f>AMPOP!J19</f>
        <v>33000</v>
      </c>
      <c r="E17" s="219">
        <f>AMPOP!K19</f>
        <v>0</v>
      </c>
      <c r="F17" s="488">
        <f>AMPOP!L19</f>
        <v>0</v>
      </c>
      <c r="G17" s="486"/>
      <c r="H17" s="219"/>
      <c r="I17" s="488"/>
      <c r="J17" s="486"/>
      <c r="K17" s="219"/>
      <c r="L17" s="492"/>
      <c r="M17" s="487">
        <f t="shared" si="15"/>
        <v>33000</v>
      </c>
      <c r="N17" s="219">
        <f t="shared" si="16"/>
        <v>0</v>
      </c>
      <c r="O17" s="488">
        <f t="shared" si="17"/>
        <v>0</v>
      </c>
    </row>
    <row r="18" spans="1:15" s="42" customFormat="1" ht="33" customHeight="1" thickBot="1">
      <c r="A18" s="749"/>
      <c r="B18" s="534">
        <v>31003</v>
      </c>
      <c r="C18" s="533" t="s">
        <v>156</v>
      </c>
      <c r="D18" s="489">
        <f>AMPOP!J20</f>
        <v>2480</v>
      </c>
      <c r="E18" s="490">
        <f>AMPOP!K20</f>
        <v>0</v>
      </c>
      <c r="F18" s="491">
        <f>AMPOP!L20</f>
        <v>0</v>
      </c>
      <c r="G18" s="493"/>
      <c r="H18" s="490"/>
      <c r="I18" s="491"/>
      <c r="J18" s="486"/>
      <c r="K18" s="219"/>
      <c r="L18" s="492"/>
      <c r="M18" s="489">
        <f t="shared" si="15"/>
        <v>2480</v>
      </c>
      <c r="N18" s="490">
        <f t="shared" si="16"/>
        <v>0</v>
      </c>
      <c r="O18" s="491">
        <f t="shared" si="17"/>
        <v>0</v>
      </c>
    </row>
    <row r="19" spans="1:15" s="151" customFormat="1" ht="31.5" customHeight="1" thickBot="1">
      <c r="A19" s="559" t="s">
        <v>100</v>
      </c>
      <c r="B19" s="560">
        <v>1133</v>
      </c>
      <c r="C19" s="561" t="s">
        <v>101</v>
      </c>
      <c r="D19" s="552">
        <f>D20</f>
        <v>614510.4</v>
      </c>
      <c r="E19" s="553">
        <f t="shared" ref="E19:F19" si="18">E20</f>
        <v>434967.2</v>
      </c>
      <c r="F19" s="554">
        <f t="shared" si="18"/>
        <v>108199</v>
      </c>
      <c r="G19" s="555">
        <f>G20</f>
        <v>0</v>
      </c>
      <c r="H19" s="553">
        <f t="shared" ref="H19" si="19">H20</f>
        <v>0</v>
      </c>
      <c r="I19" s="556">
        <f t="shared" ref="I19" si="20">I20</f>
        <v>0</v>
      </c>
      <c r="J19" s="540">
        <f>'N 5_Gorcarnakan'!O15</f>
        <v>0</v>
      </c>
      <c r="K19" s="541">
        <f>'N 5_Gorcarnakan'!P15</f>
        <v>0</v>
      </c>
      <c r="L19" s="542">
        <f>'N 5_Gorcarnakan'!Q15</f>
        <v>0</v>
      </c>
      <c r="M19" s="543">
        <f>M20</f>
        <v>614510.4</v>
      </c>
      <c r="N19" s="544">
        <f t="shared" ref="N19:O19" si="21">N20</f>
        <v>434967.2</v>
      </c>
      <c r="O19" s="545">
        <f t="shared" si="21"/>
        <v>108199</v>
      </c>
    </row>
    <row r="20" spans="1:15" ht="27.75" customHeight="1" thickBot="1">
      <c r="A20" s="562"/>
      <c r="B20" s="563">
        <v>12001</v>
      </c>
      <c r="C20" s="564" t="s">
        <v>102</v>
      </c>
      <c r="D20" s="549">
        <f>AMPOP!J22</f>
        <v>614510.4</v>
      </c>
      <c r="E20" s="550">
        <f>AMPOP!K22</f>
        <v>434967.2</v>
      </c>
      <c r="F20" s="551">
        <f>AMPOP!L22</f>
        <v>108199</v>
      </c>
      <c r="G20" s="557">
        <v>0</v>
      </c>
      <c r="H20" s="550">
        <v>0</v>
      </c>
      <c r="I20" s="550">
        <v>0</v>
      </c>
      <c r="J20" s="550"/>
      <c r="K20" s="550"/>
      <c r="L20" s="558"/>
      <c r="M20" s="549">
        <f t="shared" ref="M20" si="22">D20-G20</f>
        <v>614510.4</v>
      </c>
      <c r="N20" s="550">
        <f t="shared" ref="N20" si="23">E20-H20</f>
        <v>434967.2</v>
      </c>
      <c r="O20" s="551">
        <f t="shared" ref="O20" si="24">F20-I20</f>
        <v>108199</v>
      </c>
    </row>
    <row r="21" spans="1:15" s="151" customFormat="1" ht="33.75" customHeight="1" thickBot="1">
      <c r="A21" s="565" t="s">
        <v>103</v>
      </c>
      <c r="B21" s="566">
        <v>1155</v>
      </c>
      <c r="C21" s="483" t="s">
        <v>104</v>
      </c>
      <c r="D21" s="132">
        <f t="shared" ref="D21:O21" si="25">SUM(D22:D33)</f>
        <v>1401510.7</v>
      </c>
      <c r="E21" s="110">
        <f t="shared" si="25"/>
        <v>1401510.7</v>
      </c>
      <c r="F21" s="121">
        <f t="shared" si="25"/>
        <v>1401510.7</v>
      </c>
      <c r="G21" s="131">
        <f t="shared" si="25"/>
        <v>0</v>
      </c>
      <c r="H21" s="110">
        <f t="shared" si="25"/>
        <v>0</v>
      </c>
      <c r="I21" s="121">
        <f t="shared" si="25"/>
        <v>0</v>
      </c>
      <c r="J21" s="131">
        <f t="shared" si="25"/>
        <v>0</v>
      </c>
      <c r="K21" s="110">
        <f t="shared" si="25"/>
        <v>0</v>
      </c>
      <c r="L21" s="135">
        <f t="shared" si="25"/>
        <v>0</v>
      </c>
      <c r="M21" s="546">
        <f t="shared" si="25"/>
        <v>1401510.7</v>
      </c>
      <c r="N21" s="547">
        <f t="shared" si="25"/>
        <v>1401510.7</v>
      </c>
      <c r="O21" s="548">
        <f t="shared" si="25"/>
        <v>1401510.7</v>
      </c>
    </row>
    <row r="22" spans="1:15" ht="62.25" customHeight="1">
      <c r="A22" s="535"/>
      <c r="B22" s="536">
        <v>11001</v>
      </c>
      <c r="C22" s="376" t="s">
        <v>105</v>
      </c>
      <c r="D22" s="487">
        <f>AMPOP!J24</f>
        <v>0</v>
      </c>
      <c r="E22" s="219">
        <f>AMPOP!K24</f>
        <v>0</v>
      </c>
      <c r="F22" s="488">
        <f>AMPOP!L24</f>
        <v>0</v>
      </c>
      <c r="G22" s="486"/>
      <c r="H22" s="219"/>
      <c r="I22" s="219"/>
      <c r="J22" s="219"/>
      <c r="K22" s="219"/>
      <c r="L22" s="492"/>
      <c r="M22" s="494">
        <f t="shared" ref="M22:M33" si="26">D22-G22</f>
        <v>0</v>
      </c>
      <c r="N22" s="495">
        <f t="shared" ref="N22:N33" si="27">E22-H22</f>
        <v>0</v>
      </c>
      <c r="O22" s="496">
        <f t="shared" ref="O22:O33" si="28">F22-I22</f>
        <v>0</v>
      </c>
    </row>
    <row r="23" spans="1:15" ht="26.25" customHeight="1">
      <c r="A23" s="83"/>
      <c r="B23" s="537">
        <v>11002</v>
      </c>
      <c r="C23" s="376" t="s">
        <v>106</v>
      </c>
      <c r="D23" s="487">
        <f>AMPOP!J25</f>
        <v>118163.2</v>
      </c>
      <c r="E23" s="219">
        <f>AMPOP!K25</f>
        <v>118163.2</v>
      </c>
      <c r="F23" s="488">
        <f>AMPOP!L25</f>
        <v>118163.2</v>
      </c>
      <c r="G23" s="486"/>
      <c r="H23" s="219"/>
      <c r="I23" s="219"/>
      <c r="J23" s="219"/>
      <c r="K23" s="219"/>
      <c r="L23" s="492"/>
      <c r="M23" s="487">
        <f t="shared" si="26"/>
        <v>118163.2</v>
      </c>
      <c r="N23" s="219">
        <f t="shared" si="27"/>
        <v>118163.2</v>
      </c>
      <c r="O23" s="488">
        <f t="shared" si="28"/>
        <v>118163.2</v>
      </c>
    </row>
    <row r="24" spans="1:15" ht="35.25" customHeight="1">
      <c r="A24" s="83"/>
      <c r="B24" s="537">
        <v>11003</v>
      </c>
      <c r="C24" s="376" t="s">
        <v>107</v>
      </c>
      <c r="D24" s="487">
        <f>AMPOP!J26</f>
        <v>7590.4</v>
      </c>
      <c r="E24" s="219">
        <f>AMPOP!K26</f>
        <v>7590.4</v>
      </c>
      <c r="F24" s="488">
        <f>AMPOP!L26</f>
        <v>7590.4</v>
      </c>
      <c r="G24" s="486">
        <v>0</v>
      </c>
      <c r="H24" s="219">
        <v>0</v>
      </c>
      <c r="I24" s="219">
        <v>0</v>
      </c>
      <c r="J24" s="219"/>
      <c r="K24" s="219"/>
      <c r="L24" s="492"/>
      <c r="M24" s="487">
        <f>D24+G24</f>
        <v>7590.4</v>
      </c>
      <c r="N24" s="219">
        <f>E24+H24</f>
        <v>7590.4</v>
      </c>
      <c r="O24" s="488">
        <f>F24+I24</f>
        <v>7590.4</v>
      </c>
    </row>
    <row r="25" spans="1:15" ht="47.25" customHeight="1">
      <c r="A25" s="83"/>
      <c r="B25" s="537">
        <v>11004</v>
      </c>
      <c r="C25" s="373" t="s">
        <v>108</v>
      </c>
      <c r="D25" s="487">
        <f>AMPOP!J27</f>
        <v>514979.4</v>
      </c>
      <c r="E25" s="219">
        <f>AMPOP!K27</f>
        <v>514979.4</v>
      </c>
      <c r="F25" s="488">
        <f>AMPOP!L27</f>
        <v>514979.4</v>
      </c>
      <c r="G25" s="486"/>
      <c r="H25" s="219"/>
      <c r="I25" s="219"/>
      <c r="J25" s="219"/>
      <c r="K25" s="219"/>
      <c r="L25" s="492"/>
      <c r="M25" s="487">
        <f t="shared" si="26"/>
        <v>514979.4</v>
      </c>
      <c r="N25" s="219">
        <f t="shared" si="27"/>
        <v>514979.4</v>
      </c>
      <c r="O25" s="488">
        <f t="shared" si="28"/>
        <v>514979.4</v>
      </c>
    </row>
    <row r="26" spans="1:15" s="42" customFormat="1" ht="45" customHeight="1">
      <c r="A26" s="83"/>
      <c r="B26" s="537">
        <v>11005</v>
      </c>
      <c r="C26" s="376" t="s">
        <v>109</v>
      </c>
      <c r="D26" s="487">
        <f>AMPOP!J28</f>
        <v>190680.6</v>
      </c>
      <c r="E26" s="219">
        <f>AMPOP!K28</f>
        <v>190680.6</v>
      </c>
      <c r="F26" s="488">
        <f>AMPOP!L28</f>
        <v>190680.6</v>
      </c>
      <c r="G26" s="486"/>
      <c r="H26" s="219"/>
      <c r="I26" s="219"/>
      <c r="J26" s="219"/>
      <c r="K26" s="219"/>
      <c r="L26" s="492"/>
      <c r="M26" s="487">
        <f t="shared" si="26"/>
        <v>190680.6</v>
      </c>
      <c r="N26" s="219">
        <f t="shared" si="27"/>
        <v>190680.6</v>
      </c>
      <c r="O26" s="488">
        <f t="shared" si="28"/>
        <v>190680.6</v>
      </c>
    </row>
    <row r="27" spans="1:15" ht="41.25" customHeight="1">
      <c r="A27" s="83"/>
      <c r="B27" s="537">
        <v>11006</v>
      </c>
      <c r="C27" s="376" t="s">
        <v>110</v>
      </c>
      <c r="D27" s="487">
        <f>AMPOP!J29</f>
        <v>185280.7</v>
      </c>
      <c r="E27" s="219">
        <f>AMPOP!K29</f>
        <v>185280.7</v>
      </c>
      <c r="F27" s="488">
        <f>AMPOP!L29</f>
        <v>185280.7</v>
      </c>
      <c r="G27" s="486"/>
      <c r="H27" s="219"/>
      <c r="I27" s="219"/>
      <c r="J27" s="219"/>
      <c r="K27" s="219"/>
      <c r="L27" s="492"/>
      <c r="M27" s="487">
        <f t="shared" si="26"/>
        <v>185280.7</v>
      </c>
      <c r="N27" s="219">
        <f t="shared" si="27"/>
        <v>185280.7</v>
      </c>
      <c r="O27" s="488">
        <f t="shared" si="28"/>
        <v>185280.7</v>
      </c>
    </row>
    <row r="28" spans="1:15" ht="30.75" customHeight="1">
      <c r="A28" s="83"/>
      <c r="B28" s="537">
        <v>11007</v>
      </c>
      <c r="C28" s="376" t="s">
        <v>111</v>
      </c>
      <c r="D28" s="487">
        <f>AMPOP!J30</f>
        <v>152887.29999999999</v>
      </c>
      <c r="E28" s="219">
        <f>AMPOP!K30</f>
        <v>152887.29999999999</v>
      </c>
      <c r="F28" s="488">
        <f>AMPOP!L30</f>
        <v>152887.29999999999</v>
      </c>
      <c r="G28" s="486"/>
      <c r="H28" s="219"/>
      <c r="I28" s="219"/>
      <c r="J28" s="219"/>
      <c r="K28" s="219"/>
      <c r="L28" s="492"/>
      <c r="M28" s="487">
        <f t="shared" si="26"/>
        <v>152887.29999999999</v>
      </c>
      <c r="N28" s="219">
        <f t="shared" si="27"/>
        <v>152887.29999999999</v>
      </c>
      <c r="O28" s="488">
        <f t="shared" si="28"/>
        <v>152887.29999999999</v>
      </c>
    </row>
    <row r="29" spans="1:15" ht="36.75" customHeight="1">
      <c r="A29" s="84"/>
      <c r="B29" s="537">
        <v>11008</v>
      </c>
      <c r="C29" s="376" t="s">
        <v>128</v>
      </c>
      <c r="D29" s="487">
        <f>AMPOP!J31</f>
        <v>55404.9</v>
      </c>
      <c r="E29" s="219">
        <f>AMPOP!K31</f>
        <v>55404.9</v>
      </c>
      <c r="F29" s="488">
        <f>AMPOP!L31</f>
        <v>55404.9</v>
      </c>
      <c r="G29" s="486"/>
      <c r="H29" s="219"/>
      <c r="I29" s="219"/>
      <c r="J29" s="219"/>
      <c r="K29" s="219"/>
      <c r="L29" s="492"/>
      <c r="M29" s="487">
        <f t="shared" si="26"/>
        <v>55404.9</v>
      </c>
      <c r="N29" s="219">
        <f t="shared" si="27"/>
        <v>55404.9</v>
      </c>
      <c r="O29" s="488">
        <f t="shared" si="28"/>
        <v>55404.9</v>
      </c>
    </row>
    <row r="30" spans="1:15" ht="45" customHeight="1">
      <c r="A30" s="83"/>
      <c r="B30" s="537">
        <v>11010</v>
      </c>
      <c r="C30" s="376" t="s">
        <v>112</v>
      </c>
      <c r="D30" s="487">
        <f>AMPOP!J32</f>
        <v>169524.2</v>
      </c>
      <c r="E30" s="219">
        <f>AMPOP!K32</f>
        <v>169524.2</v>
      </c>
      <c r="F30" s="488">
        <f>AMPOP!L32</f>
        <v>169524.2</v>
      </c>
      <c r="G30" s="486"/>
      <c r="H30" s="219"/>
      <c r="I30" s="219"/>
      <c r="J30" s="219"/>
      <c r="K30" s="219"/>
      <c r="L30" s="492"/>
      <c r="M30" s="487">
        <f t="shared" si="26"/>
        <v>169524.2</v>
      </c>
      <c r="N30" s="219">
        <f t="shared" si="27"/>
        <v>169524.2</v>
      </c>
      <c r="O30" s="488">
        <f t="shared" si="28"/>
        <v>169524.2</v>
      </c>
    </row>
    <row r="31" spans="1:15" ht="35.25" customHeight="1">
      <c r="A31" s="83"/>
      <c r="B31" s="537">
        <v>12001</v>
      </c>
      <c r="C31" s="373" t="s">
        <v>16</v>
      </c>
      <c r="D31" s="487">
        <f>AMPOP!J33</f>
        <v>7000</v>
      </c>
      <c r="E31" s="219">
        <f>AMPOP!K33</f>
        <v>7000</v>
      </c>
      <c r="F31" s="488">
        <f>AMPOP!L33</f>
        <v>7000</v>
      </c>
      <c r="G31" s="486"/>
      <c r="H31" s="219"/>
      <c r="I31" s="219"/>
      <c r="J31" s="219"/>
      <c r="K31" s="219"/>
      <c r="L31" s="492"/>
      <c r="M31" s="487">
        <f t="shared" si="26"/>
        <v>7000</v>
      </c>
      <c r="N31" s="219">
        <f t="shared" si="27"/>
        <v>7000</v>
      </c>
      <c r="O31" s="488">
        <f t="shared" si="28"/>
        <v>7000</v>
      </c>
    </row>
    <row r="32" spans="1:15" ht="80.25" customHeight="1">
      <c r="A32" s="83"/>
      <c r="B32" s="537">
        <v>12002</v>
      </c>
      <c r="C32" s="376" t="s">
        <v>113</v>
      </c>
      <c r="D32" s="487">
        <f>AMPOP!J35</f>
        <v>0</v>
      </c>
      <c r="E32" s="219">
        <f>AMPOP!K35</f>
        <v>0</v>
      </c>
      <c r="F32" s="488">
        <f>AMPOP!L35</f>
        <v>0</v>
      </c>
      <c r="G32" s="486"/>
      <c r="H32" s="219"/>
      <c r="I32" s="219"/>
      <c r="J32" s="219"/>
      <c r="K32" s="219"/>
      <c r="L32" s="492"/>
      <c r="M32" s="487">
        <f t="shared" si="26"/>
        <v>0</v>
      </c>
      <c r="N32" s="219">
        <f t="shared" si="27"/>
        <v>0</v>
      </c>
      <c r="O32" s="488">
        <f t="shared" si="28"/>
        <v>0</v>
      </c>
    </row>
    <row r="33" spans="1:15" ht="69.75" customHeight="1" thickBot="1">
      <c r="A33" s="538"/>
      <c r="B33" s="539">
        <v>32001</v>
      </c>
      <c r="C33" s="379" t="s">
        <v>134</v>
      </c>
      <c r="D33" s="487">
        <f>AMPOP!J36</f>
        <v>0</v>
      </c>
      <c r="E33" s="219">
        <f>AMPOP!K36</f>
        <v>0</v>
      </c>
      <c r="F33" s="488">
        <f>AMPOP!L36</f>
        <v>0</v>
      </c>
      <c r="G33" s="486"/>
      <c r="H33" s="219"/>
      <c r="I33" s="219"/>
      <c r="J33" s="219"/>
      <c r="K33" s="219"/>
      <c r="L33" s="492"/>
      <c r="M33" s="489">
        <f t="shared" si="26"/>
        <v>0</v>
      </c>
      <c r="N33" s="490">
        <f t="shared" si="27"/>
        <v>0</v>
      </c>
      <c r="O33" s="491">
        <f t="shared" si="28"/>
        <v>0</v>
      </c>
    </row>
    <row r="34" spans="1:15" s="51" customFormat="1" ht="24" customHeight="1" thickBot="1">
      <c r="A34" s="112" t="s">
        <v>114</v>
      </c>
      <c r="B34" s="122">
        <v>1173</v>
      </c>
      <c r="C34" s="407" t="s">
        <v>115</v>
      </c>
      <c r="D34" s="626">
        <f t="shared" ref="D34:I34" si="29">SUM(D35:D42)</f>
        <v>2943474.0598816001</v>
      </c>
      <c r="E34" s="623">
        <f t="shared" si="29"/>
        <v>3237332.6944335997</v>
      </c>
      <c r="F34" s="624">
        <f t="shared" si="29"/>
        <v>3876828.6668336</v>
      </c>
      <c r="G34" s="622">
        <f t="shared" si="29"/>
        <v>0</v>
      </c>
      <c r="H34" s="623">
        <f t="shared" si="29"/>
        <v>0</v>
      </c>
      <c r="I34" s="624">
        <f t="shared" si="29"/>
        <v>0</v>
      </c>
      <c r="J34" s="134"/>
      <c r="K34" s="128"/>
      <c r="L34" s="136"/>
      <c r="M34" s="616">
        <f t="shared" ref="M34:M44" si="30">D34+G34+J34</f>
        <v>2943474.0598816001</v>
      </c>
      <c r="N34" s="617">
        <f t="shared" ref="N34:N44" si="31">E34+H34+K34</f>
        <v>3237332.6944335997</v>
      </c>
      <c r="O34" s="618">
        <f t="shared" ref="O34:O44" si="32">F34+I34+L34</f>
        <v>3876828.6668336</v>
      </c>
    </row>
    <row r="35" spans="1:15" ht="33.75" customHeight="1">
      <c r="A35" s="94"/>
      <c r="B35" s="103">
        <v>11001</v>
      </c>
      <c r="C35" s="378" t="s">
        <v>116</v>
      </c>
      <c r="D35" s="494">
        <f>AMPOP!J38</f>
        <v>269028.85988160002</v>
      </c>
      <c r="E35" s="495">
        <f>AMPOP!K38</f>
        <v>268496.79443360004</v>
      </c>
      <c r="F35" s="496">
        <f>AMPOP!L38</f>
        <v>270206.06683360005</v>
      </c>
      <c r="G35" s="567"/>
      <c r="H35" s="495"/>
      <c r="I35" s="496"/>
      <c r="J35" s="486"/>
      <c r="K35" s="219"/>
      <c r="L35" s="492"/>
      <c r="M35" s="494">
        <f t="shared" ref="M35" si="33">D35-G35</f>
        <v>269028.85988160002</v>
      </c>
      <c r="N35" s="495">
        <f t="shared" ref="N35" si="34">E35-H35</f>
        <v>268496.79443360004</v>
      </c>
      <c r="O35" s="496">
        <f t="shared" ref="O35" si="35">F35-I35</f>
        <v>270206.06683360005</v>
      </c>
    </row>
    <row r="36" spans="1:15">
      <c r="A36" s="94"/>
      <c r="B36" s="100">
        <v>11002</v>
      </c>
      <c r="C36" s="376" t="s">
        <v>25</v>
      </c>
      <c r="D36" s="487">
        <f>AMPOP!J39</f>
        <v>1335485.8999999999</v>
      </c>
      <c r="E36" s="219">
        <f>AMPOP!K39</f>
        <v>1335485.8999999999</v>
      </c>
      <c r="F36" s="488">
        <f>AMPOP!L39</f>
        <v>1335485.8999999999</v>
      </c>
      <c r="G36" s="486"/>
      <c r="H36" s="219"/>
      <c r="I36" s="488"/>
      <c r="J36" s="486"/>
      <c r="K36" s="219"/>
      <c r="L36" s="492"/>
      <c r="M36" s="487">
        <f t="shared" ref="M36:M42" si="36">D36-G36</f>
        <v>1335485.8999999999</v>
      </c>
      <c r="N36" s="219">
        <f t="shared" ref="N36:N42" si="37">E36-H36</f>
        <v>1335485.8999999999</v>
      </c>
      <c r="O36" s="488">
        <f t="shared" ref="O36:O42" si="38">F36-I36</f>
        <v>1335485.8999999999</v>
      </c>
    </row>
    <row r="37" spans="1:15">
      <c r="A37" s="94"/>
      <c r="B37" s="100">
        <v>11003</v>
      </c>
      <c r="C37" s="376" t="s">
        <v>117</v>
      </c>
      <c r="D37" s="487">
        <f>AMPOP!J40</f>
        <v>15000</v>
      </c>
      <c r="E37" s="219">
        <f>AMPOP!K40</f>
        <v>26000</v>
      </c>
      <c r="F37" s="488">
        <f>AMPOP!L40</f>
        <v>26000</v>
      </c>
      <c r="G37" s="486"/>
      <c r="H37" s="219"/>
      <c r="I37" s="488"/>
      <c r="J37" s="486"/>
      <c r="K37" s="219"/>
      <c r="L37" s="492"/>
      <c r="M37" s="487">
        <f t="shared" si="36"/>
        <v>15000</v>
      </c>
      <c r="N37" s="219">
        <f t="shared" si="37"/>
        <v>26000</v>
      </c>
      <c r="O37" s="488">
        <f t="shared" si="38"/>
        <v>26000</v>
      </c>
    </row>
    <row r="38" spans="1:15" ht="18" customHeight="1">
      <c r="A38" s="94"/>
      <c r="B38" s="103">
        <v>11004</v>
      </c>
      <c r="C38" s="374" t="s">
        <v>118</v>
      </c>
      <c r="D38" s="487">
        <f>AMPOP!J41</f>
        <v>125100</v>
      </c>
      <c r="E38" s="219">
        <f>AMPOP!K41</f>
        <v>139000</v>
      </c>
      <c r="F38" s="488">
        <f>AMPOP!L41</f>
        <v>152900</v>
      </c>
      <c r="G38" s="486"/>
      <c r="H38" s="219"/>
      <c r="I38" s="488"/>
      <c r="J38" s="486"/>
      <c r="K38" s="219"/>
      <c r="L38" s="492"/>
      <c r="M38" s="487">
        <f t="shared" si="36"/>
        <v>125100</v>
      </c>
      <c r="N38" s="219">
        <f t="shared" si="37"/>
        <v>139000</v>
      </c>
      <c r="O38" s="488">
        <f t="shared" si="38"/>
        <v>152900</v>
      </c>
    </row>
    <row r="39" spans="1:15" ht="18" customHeight="1">
      <c r="A39" s="613"/>
      <c r="B39" s="103">
        <v>31001</v>
      </c>
      <c r="C39" s="374" t="s">
        <v>217</v>
      </c>
      <c r="D39" s="487">
        <f>'N 5_Gorcarnakan'!I36</f>
        <v>9730</v>
      </c>
      <c r="E39" s="219">
        <f>'N 5_Gorcarnakan'!J36</f>
        <v>0</v>
      </c>
      <c r="F39" s="488">
        <f>'N 5_Gorcarnakan'!K36</f>
        <v>0</v>
      </c>
      <c r="G39" s="486">
        <f>'N 5_Gorcarnakan'!L36</f>
        <v>0</v>
      </c>
      <c r="H39" s="219">
        <f>'N 5_Gorcarnakan'!M36</f>
        <v>0</v>
      </c>
      <c r="I39" s="488">
        <f>'N 5_Gorcarnakan'!N36</f>
        <v>0</v>
      </c>
      <c r="J39" s="486">
        <f>'N 5_Gorcarnakan'!O36</f>
        <v>0</v>
      </c>
      <c r="K39" s="487">
        <f>'N 5_Gorcarnakan'!P36</f>
        <v>0</v>
      </c>
      <c r="L39" s="615">
        <f>'N 5_Gorcarnakan'!Q36</f>
        <v>0</v>
      </c>
      <c r="M39" s="487">
        <f>'N 5_Gorcarnakan'!R36</f>
        <v>0</v>
      </c>
      <c r="N39" s="219">
        <f>'N 5_Gorcarnakan'!S36</f>
        <v>0</v>
      </c>
      <c r="O39" s="488">
        <f>'N 5_Gorcarnakan'!T36</f>
        <v>0</v>
      </c>
    </row>
    <row r="40" spans="1:15" ht="18" customHeight="1">
      <c r="A40" s="613"/>
      <c r="B40" s="103">
        <v>31003</v>
      </c>
      <c r="C40" s="374" t="s">
        <v>219</v>
      </c>
      <c r="D40" s="487">
        <f>'N 5_Gorcarnakan'!I37</f>
        <v>3000</v>
      </c>
      <c r="E40" s="219">
        <f>'N 5_Gorcarnakan'!J37</f>
        <v>0</v>
      </c>
      <c r="F40" s="488">
        <f>'N 5_Gorcarnakan'!K37</f>
        <v>0</v>
      </c>
      <c r="G40" s="486">
        <f>'N 5_Gorcarnakan'!L37</f>
        <v>0</v>
      </c>
      <c r="H40" s="219">
        <f>'N 5_Gorcarnakan'!M37</f>
        <v>0</v>
      </c>
      <c r="I40" s="488">
        <f>'N 5_Gorcarnakan'!N37</f>
        <v>0</v>
      </c>
      <c r="J40" s="486">
        <f>'N 5_Gorcarnakan'!O37</f>
        <v>0</v>
      </c>
      <c r="K40" s="487">
        <f>'N 5_Gorcarnakan'!P37</f>
        <v>0</v>
      </c>
      <c r="L40" s="615">
        <f>'N 5_Gorcarnakan'!Q37</f>
        <v>0</v>
      </c>
      <c r="M40" s="487">
        <f>'N 5_Gorcarnakan'!R37</f>
        <v>0</v>
      </c>
      <c r="N40" s="219">
        <f>'N 5_Gorcarnakan'!S37</f>
        <v>0</v>
      </c>
      <c r="O40" s="488">
        <f>'N 5_Gorcarnakan'!T37</f>
        <v>0</v>
      </c>
    </row>
    <row r="41" spans="1:15">
      <c r="A41" s="94"/>
      <c r="B41" s="100">
        <v>32001</v>
      </c>
      <c r="C41" s="376" t="s">
        <v>119</v>
      </c>
      <c r="D41" s="487">
        <f>AMPOP!J44</f>
        <v>696867.7</v>
      </c>
      <c r="E41" s="219">
        <f>AMPOP!K44</f>
        <v>1468350</v>
      </c>
      <c r="F41" s="488">
        <f>AMPOP!L44</f>
        <v>2092236.7</v>
      </c>
      <c r="G41" s="486"/>
      <c r="H41" s="219"/>
      <c r="I41" s="488"/>
      <c r="J41" s="486"/>
      <c r="K41" s="219"/>
      <c r="L41" s="492"/>
      <c r="M41" s="487">
        <f>D41-G41</f>
        <v>696867.7</v>
      </c>
      <c r="N41" s="219">
        <f>E41-H41</f>
        <v>1468350</v>
      </c>
      <c r="O41" s="488">
        <f t="shared" si="38"/>
        <v>2092236.7</v>
      </c>
    </row>
    <row r="42" spans="1:15" ht="17.25" thickBot="1">
      <c r="A42" s="94"/>
      <c r="B42" s="117">
        <v>32002</v>
      </c>
      <c r="C42" s="484" t="s">
        <v>26</v>
      </c>
      <c r="D42" s="489">
        <f>AMPOP!J45</f>
        <v>489261.6</v>
      </c>
      <c r="E42" s="490">
        <f>AMPOP!K45</f>
        <v>0</v>
      </c>
      <c r="F42" s="491">
        <f>AMPOP!L45</f>
        <v>0</v>
      </c>
      <c r="G42" s="493"/>
      <c r="H42" s="490"/>
      <c r="I42" s="491"/>
      <c r="J42" s="486"/>
      <c r="K42" s="219"/>
      <c r="L42" s="492"/>
      <c r="M42" s="489">
        <f t="shared" si="36"/>
        <v>489261.6</v>
      </c>
      <c r="N42" s="490">
        <f t="shared" si="37"/>
        <v>0</v>
      </c>
      <c r="O42" s="491">
        <f t="shared" si="38"/>
        <v>0</v>
      </c>
    </row>
    <row r="43" spans="1:15" ht="24" customHeight="1" thickBot="1">
      <c r="A43" s="112" t="s">
        <v>120</v>
      </c>
      <c r="B43" s="122">
        <v>1186</v>
      </c>
      <c r="C43" s="407" t="s">
        <v>121</v>
      </c>
      <c r="D43" s="619">
        <f>D44+D45</f>
        <v>344867.1</v>
      </c>
      <c r="E43" s="620">
        <f t="shared" ref="E43:O43" si="39">E44+E45</f>
        <v>344867.1</v>
      </c>
      <c r="F43" s="621">
        <f t="shared" si="39"/>
        <v>344867.1</v>
      </c>
      <c r="G43" s="625">
        <f t="shared" si="39"/>
        <v>0</v>
      </c>
      <c r="H43" s="620">
        <f t="shared" si="39"/>
        <v>0</v>
      </c>
      <c r="I43" s="621">
        <f t="shared" si="39"/>
        <v>0</v>
      </c>
      <c r="J43" s="408">
        <f t="shared" si="39"/>
        <v>0</v>
      </c>
      <c r="K43" s="133">
        <f t="shared" si="39"/>
        <v>0</v>
      </c>
      <c r="L43" s="409">
        <f t="shared" si="39"/>
        <v>0</v>
      </c>
      <c r="M43" s="619">
        <f t="shared" si="39"/>
        <v>344867.1</v>
      </c>
      <c r="N43" s="620">
        <f t="shared" si="39"/>
        <v>344867.1</v>
      </c>
      <c r="O43" s="621">
        <f t="shared" si="39"/>
        <v>344867.1</v>
      </c>
    </row>
    <row r="44" spans="1:15" ht="18.75" customHeight="1">
      <c r="A44" s="829"/>
      <c r="B44" s="399">
        <v>11001</v>
      </c>
      <c r="C44" s="485" t="s">
        <v>121</v>
      </c>
      <c r="D44" s="494">
        <f>AMPOP!J47</f>
        <v>42303.1</v>
      </c>
      <c r="E44" s="495">
        <f>AMPOP!K47</f>
        <v>42303.1</v>
      </c>
      <c r="F44" s="496">
        <f>AMPOP!L47</f>
        <v>42303.1</v>
      </c>
      <c r="G44" s="494"/>
      <c r="H44" s="495"/>
      <c r="I44" s="496"/>
      <c r="J44" s="567"/>
      <c r="K44" s="495"/>
      <c r="L44" s="495"/>
      <c r="M44" s="495">
        <f t="shared" si="30"/>
        <v>42303.1</v>
      </c>
      <c r="N44" s="495">
        <f t="shared" si="31"/>
        <v>42303.1</v>
      </c>
      <c r="O44" s="496">
        <f t="shared" si="32"/>
        <v>42303.1</v>
      </c>
    </row>
    <row r="45" spans="1:15" ht="18.75" customHeight="1" thickBot="1">
      <c r="A45" s="813"/>
      <c r="B45" s="97">
        <v>11002</v>
      </c>
      <c r="C45" s="381" t="s">
        <v>122</v>
      </c>
      <c r="D45" s="489">
        <f>AMPOP!J48</f>
        <v>302564</v>
      </c>
      <c r="E45" s="490">
        <f>AMPOP!K48</f>
        <v>302564</v>
      </c>
      <c r="F45" s="491">
        <f>AMPOP!L48</f>
        <v>302564</v>
      </c>
      <c r="G45" s="489"/>
      <c r="H45" s="490"/>
      <c r="I45" s="491"/>
      <c r="J45" s="493"/>
      <c r="K45" s="490"/>
      <c r="L45" s="490"/>
      <c r="M45" s="490">
        <f t="shared" ref="M45" si="40">D45+G45+J45</f>
        <v>302564</v>
      </c>
      <c r="N45" s="490">
        <f t="shared" ref="N45" si="41">E45+H45+K45</f>
        <v>302564</v>
      </c>
      <c r="O45" s="491">
        <f t="shared" ref="O45" si="42">F45+I45+L45</f>
        <v>302564</v>
      </c>
    </row>
  </sheetData>
  <mergeCells count="11">
    <mergeCell ref="A44:A45"/>
    <mergeCell ref="M6:O7"/>
    <mergeCell ref="J7:L7"/>
    <mergeCell ref="D6:F7"/>
    <mergeCell ref="G6:I7"/>
    <mergeCell ref="J6:L6"/>
    <mergeCell ref="A6:B7"/>
    <mergeCell ref="A9:C9"/>
    <mergeCell ref="C6:C8"/>
    <mergeCell ref="A11:A12"/>
    <mergeCell ref="A14:A18"/>
  </mergeCells>
  <hyperlinks>
    <hyperlink ref="D6" location="_ftn1" display="_ftn1"/>
    <hyperlink ref="G6" location="_ftn2" display="_ftn2"/>
    <hyperlink ref="M6" location="_ftn3" display="_ftn3"/>
  </hyperlinks>
  <pageMargins left="0.7" right="0.7" top="0.75" bottom="0.75" header="0.3" footer="0.3"/>
  <pageSetup paperSize="9" orientation="portrait" verticalDpi="0" r:id="rId1"/>
  <ignoredErrors>
    <ignoredError sqref="M19:O19 M21:O21 M34:O34 M24:O24 M13 N13:O14" formula="1"/>
    <ignoredError sqref="E9:O9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</sheetPr>
  <dimension ref="A2:G12"/>
  <sheetViews>
    <sheetView workbookViewId="0">
      <selection activeCell="E11" sqref="E11"/>
    </sheetView>
  </sheetViews>
  <sheetFormatPr defaultColWidth="9.140625" defaultRowHeight="16.5"/>
  <cols>
    <col min="1" max="1" width="83.42578125" style="42" customWidth="1"/>
    <col min="2" max="2" width="12.5703125" style="40" customWidth="1"/>
    <col min="3" max="5" width="14.7109375" style="40" customWidth="1"/>
    <col min="6" max="6" width="12" style="40" customWidth="1"/>
    <col min="7" max="7" width="12.85546875" style="40" customWidth="1"/>
    <col min="8" max="16384" width="9.140625" style="40"/>
  </cols>
  <sheetData>
    <row r="2" spans="1:7" ht="30.75" customHeight="1">
      <c r="A2" s="858" t="s">
        <v>198</v>
      </c>
      <c r="B2" s="858"/>
      <c r="C2" s="858"/>
      <c r="D2" s="858"/>
      <c r="E2" s="858"/>
    </row>
    <row r="3" spans="1:7" ht="11.25" customHeight="1" thickBot="1"/>
    <row r="4" spans="1:7" ht="17.25" thickBot="1">
      <c r="A4" s="297"/>
      <c r="B4" s="59" t="s">
        <v>0</v>
      </c>
      <c r="C4" s="298" t="s">
        <v>1</v>
      </c>
      <c r="D4" s="298" t="s">
        <v>85</v>
      </c>
      <c r="E4" s="298" t="s">
        <v>150</v>
      </c>
    </row>
    <row r="5" spans="1:7" ht="38.25" customHeight="1" thickBot="1">
      <c r="A5" s="57" t="s">
        <v>151</v>
      </c>
      <c r="B5" s="400" t="s">
        <v>2</v>
      </c>
      <c r="C5" s="401">
        <f>B6</f>
        <v>6771746.1233440004</v>
      </c>
      <c r="D5" s="401">
        <f>B6</f>
        <v>6771746.1233440004</v>
      </c>
      <c r="E5" s="595">
        <f>B6</f>
        <v>6771746.1233440004</v>
      </c>
      <c r="F5" s="92"/>
      <c r="G5" s="92"/>
    </row>
    <row r="6" spans="1:7" ht="38.25" customHeight="1" thickBot="1">
      <c r="A6" s="58" t="s">
        <v>152</v>
      </c>
      <c r="B6" s="596">
        <f>AMPOP!I7</f>
        <v>6771746.1233440004</v>
      </c>
      <c r="C6" s="56" t="s">
        <v>2</v>
      </c>
      <c r="D6" s="56" t="s">
        <v>2</v>
      </c>
      <c r="E6" s="300" t="s">
        <v>2</v>
      </c>
    </row>
    <row r="7" spans="1:7" s="51" customFormat="1" ht="38.25" customHeight="1" thickBot="1">
      <c r="A7" s="301" t="s">
        <v>199</v>
      </c>
      <c r="B7" s="402" t="s">
        <v>2</v>
      </c>
      <c r="C7" s="302">
        <f>C8+C9+C10</f>
        <v>8383476.0598815996</v>
      </c>
      <c r="D7" s="302">
        <f t="shared" ref="D7:E7" si="0">D8+D9+D10</f>
        <v>8475138.8944336008</v>
      </c>
      <c r="E7" s="403">
        <f t="shared" si="0"/>
        <v>8794779.3668335993</v>
      </c>
      <c r="G7" s="304"/>
    </row>
    <row r="8" spans="1:7" ht="38.25" customHeight="1" thickBot="1">
      <c r="A8" s="58" t="s">
        <v>190</v>
      </c>
      <c r="B8" s="404" t="s">
        <v>2</v>
      </c>
      <c r="C8" s="55">
        <f>'N10-1'!D9</f>
        <v>8383476.0598815996</v>
      </c>
      <c r="D8" s="55">
        <f>'N10-1'!E9</f>
        <v>8475138.8944336008</v>
      </c>
      <c r="E8" s="299">
        <f>'N10-1'!F9</f>
        <v>8794779.3668335993</v>
      </c>
    </row>
    <row r="9" spans="1:7" ht="32.25" customHeight="1" thickBot="1">
      <c r="A9" s="58" t="s">
        <v>83</v>
      </c>
      <c r="B9" s="404" t="s">
        <v>2</v>
      </c>
      <c r="C9" s="55">
        <f>'N10-1'!G9</f>
        <v>0</v>
      </c>
      <c r="D9" s="55">
        <f>'N10-1'!H9</f>
        <v>0</v>
      </c>
      <c r="E9" s="299">
        <f>'N10-1'!I9</f>
        <v>0</v>
      </c>
    </row>
    <row r="10" spans="1:7" ht="27.75" customHeight="1" thickBot="1">
      <c r="A10" s="58" t="s">
        <v>84</v>
      </c>
      <c r="B10" s="404" t="s">
        <v>2</v>
      </c>
      <c r="C10" s="55">
        <v>0</v>
      </c>
      <c r="D10" s="55">
        <v>0</v>
      </c>
      <c r="E10" s="299">
        <v>0</v>
      </c>
    </row>
    <row r="11" spans="1:7" ht="36.75" customHeight="1" thickBot="1">
      <c r="A11" s="58" t="s">
        <v>189</v>
      </c>
      <c r="B11" s="404" t="s">
        <v>2</v>
      </c>
      <c r="C11" s="55">
        <f>C7-B6</f>
        <v>1611729.9365375992</v>
      </c>
      <c r="D11" s="55">
        <f>D7-B6</f>
        <v>1703392.7710896004</v>
      </c>
      <c r="E11" s="299">
        <f>E7-B6</f>
        <v>2023033.2434895989</v>
      </c>
    </row>
    <row r="12" spans="1:7" ht="31.5" customHeight="1" thickBot="1">
      <c r="A12" s="58" t="s">
        <v>153</v>
      </c>
      <c r="B12" s="405" t="s">
        <v>2</v>
      </c>
      <c r="C12" s="303">
        <f>C7-C5</f>
        <v>1611729.9365375992</v>
      </c>
      <c r="D12" s="303">
        <f t="shared" ref="D12:E12" si="1">D7-D5</f>
        <v>1703392.7710896004</v>
      </c>
      <c r="E12" s="406">
        <f t="shared" si="1"/>
        <v>2023033.2434895989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AMPOP</vt:lpstr>
      <vt:lpstr>N 4_hodvacayin</vt:lpstr>
      <vt:lpstr>N 5_Gorcarnakan</vt:lpstr>
      <vt:lpstr>N 7_ekamut__</vt:lpstr>
      <vt:lpstr>N 8_taracq</vt:lpstr>
      <vt:lpstr>N10-1</vt:lpstr>
      <vt:lpstr>N 10-2</vt:lpstr>
      <vt:lpstr>AMPOP!Print_Area</vt:lpstr>
      <vt:lpstr>AMPOP!Print_Titles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2022-03-10T10:30:13Z</dcterms:modified>
</cp:coreProperties>
</file>