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GORCI FAYLER\Namakner\Saytum gcelu-Azizyan\Ընդքրի 69-րդ հոդված 6-րդ կետ-2024\"/>
    </mc:Choice>
  </mc:AlternateContent>
  <xr:revisionPtr revIDLastSave="0" documentId="13_ncr:1_{10D088F3-C440-4554-B09F-34928782F1D8}" xr6:coauthVersionLast="47" xr6:coauthVersionMax="47" xr10:uidLastSave="{00000000-0000-0000-0000-000000000000}"/>
  <bookViews>
    <workbookView xWindow="-120" yWindow="-120" windowWidth="29040" windowHeight="15720" tabRatio="591" firstSheet="9" activeTab="9" xr2:uid="{00000000-000D-0000-FFFF-FFFF00000000}"/>
  </bookViews>
  <sheets>
    <sheet name="2013-1" sheetId="81" r:id="rId1"/>
    <sheet name="2013-2" sheetId="83" r:id="rId2"/>
    <sheet name="2013-3" sheetId="85" r:id="rId3"/>
    <sheet name="2013-4" sheetId="86" r:id="rId4"/>
    <sheet name="2013-5" sheetId="88" r:id="rId5"/>
    <sheet name="2013-6" sheetId="89" r:id="rId6"/>
    <sheet name="2013-7" sheetId="92" r:id="rId7"/>
    <sheet name="2013-8" sheetId="93" r:id="rId8"/>
    <sheet name="2013-9" sheetId="95" r:id="rId9"/>
    <sheet name="YNDHANUR" sheetId="13" r:id="rId10"/>
    <sheet name="Sheet1" sheetId="96" r:id="rId11"/>
    <sheet name="Лист1" sheetId="9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3" i="13" l="1"/>
  <c r="F281" i="13" l="1"/>
  <c r="F276" i="13"/>
  <c r="F249" i="13" l="1"/>
  <c r="F241" i="13"/>
  <c r="F228" i="13" l="1"/>
  <c r="F226" i="13"/>
  <c r="F212" i="13" l="1"/>
  <c r="F207" i="13"/>
  <c r="F204" i="13"/>
  <c r="F188" i="13" l="1"/>
  <c r="F15" i="13"/>
  <c r="F162" i="13" l="1"/>
  <c r="F93" i="13" l="1"/>
  <c r="F132" i="13" l="1"/>
  <c r="F130" i="13"/>
  <c r="F116" i="13"/>
  <c r="F114" i="13"/>
  <c r="F115" i="13"/>
  <c r="F105" i="13"/>
  <c r="F98" i="13"/>
  <c r="F86" i="13"/>
  <c r="F84" i="13"/>
  <c r="F81" i="13"/>
  <c r="F80" i="13"/>
  <c r="F76" i="13"/>
  <c r="F70" i="13"/>
  <c r="F60" i="13" l="1"/>
  <c r="F55" i="13"/>
  <c r="F317" i="13"/>
  <c r="F51" i="13" l="1"/>
  <c r="F36" i="13" l="1"/>
  <c r="F27" i="13" l="1"/>
  <c r="F14" i="13"/>
  <c r="F13" i="13"/>
  <c r="F12" i="13"/>
  <c r="H9" i="95" l="1"/>
  <c r="H10" i="95"/>
  <c r="H13" i="95" s="1"/>
  <c r="H11" i="95"/>
  <c r="H12" i="95"/>
  <c r="F13" i="95"/>
  <c r="G13" i="95"/>
  <c r="H9" i="93"/>
  <c r="H10" i="93"/>
  <c r="H11" i="93"/>
  <c r="H12" i="93"/>
  <c r="H13" i="93"/>
  <c r="H14" i="93"/>
  <c r="H15" i="93"/>
  <c r="H16" i="93"/>
  <c r="H17" i="93"/>
  <c r="F18" i="93"/>
  <c r="G18" i="93"/>
  <c r="H9" i="92"/>
  <c r="H10" i="92"/>
  <c r="H11" i="92"/>
  <c r="H12" i="92"/>
  <c r="H13" i="92"/>
  <c r="F14" i="92"/>
  <c r="G14" i="92"/>
  <c r="H9" i="89"/>
  <c r="H10" i="89"/>
  <c r="H11" i="89"/>
  <c r="H12" i="89"/>
  <c r="H13" i="89"/>
  <c r="H14" i="89"/>
  <c r="H15" i="89"/>
  <c r="H16" i="89"/>
  <c r="H17" i="89"/>
  <c r="F18" i="89"/>
  <c r="G18" i="89"/>
  <c r="G9" i="88"/>
  <c r="H9" i="88" s="1"/>
  <c r="H10" i="88"/>
  <c r="F11" i="88"/>
  <c r="H9" i="86"/>
  <c r="H10" i="86"/>
  <c r="H11" i="86"/>
  <c r="H12" i="86"/>
  <c r="H13" i="86"/>
  <c r="H14" i="86"/>
  <c r="H15" i="86"/>
  <c r="H16" i="86"/>
  <c r="H17" i="86"/>
  <c r="F18" i="86"/>
  <c r="G18" i="86"/>
  <c r="H9" i="85"/>
  <c r="H10" i="85"/>
  <c r="H11" i="85"/>
  <c r="H12" i="85"/>
  <c r="H13" i="85"/>
  <c r="F14" i="85"/>
  <c r="G14" i="85"/>
  <c r="H9" i="83"/>
  <c r="H10" i="83"/>
  <c r="H11" i="83"/>
  <c r="F12" i="83"/>
  <c r="G12" i="83"/>
  <c r="H9" i="81"/>
  <c r="H10" i="81"/>
  <c r="H11" i="81"/>
  <c r="H12" i="81"/>
  <c r="H13" i="81"/>
  <c r="H14" i="81"/>
  <c r="H15" i="81"/>
  <c r="H16" i="81"/>
  <c r="H17" i="81"/>
  <c r="H18" i="81"/>
  <c r="H19" i="81"/>
  <c r="H20" i="81"/>
  <c r="F21" i="81"/>
  <c r="G21" i="81"/>
  <c r="H18" i="86" l="1"/>
  <c r="H11" i="88"/>
  <c r="H14" i="92"/>
  <c r="H14" i="85"/>
  <c r="H12" i="83"/>
  <c r="H21" i="81"/>
  <c r="H18" i="93"/>
  <c r="H18" i="89"/>
  <c r="G11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</author>
  </authors>
  <commentList>
    <comment ref="E11" authorId="0" shapeId="0" xr:uid="{00000000-0006-0000-0200-000001000000}">
      <text>
        <r>
          <rPr>
            <sz val="10"/>
            <color indexed="81"/>
            <rFont val="Arial Armenian"/>
            <family val="2"/>
          </rPr>
          <t xml:space="preserve">ÆÙ Ùáï 072 ¿ »Õ»É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</author>
  </authors>
  <commentList>
    <comment ref="E14" authorId="0" shapeId="0" xr:uid="{00000000-0006-0000-0300-000001000000}">
      <text>
        <r>
          <rPr>
            <sz val="10"/>
            <color indexed="81"/>
            <rFont val="Arial Armenian"/>
            <family val="2"/>
          </rPr>
          <t>ÆÙ Ùáï 2-085 ¿ »Õ»É</t>
        </r>
      </text>
    </comment>
  </commentList>
</comments>
</file>

<file path=xl/sharedStrings.xml><?xml version="1.0" encoding="utf-8"?>
<sst xmlns="http://schemas.openxmlformats.org/spreadsheetml/2006/main" count="1675" uniqueCount="1303">
  <si>
    <t>ÞÕ³ñßÇÏÇ</t>
  </si>
  <si>
    <t>§Ø³ùáõñ »ñÏ³ÃÇ ·áñÍ³ñ³Ý¦ ´´À</t>
  </si>
  <si>
    <t>§²ñ·³ë¦ êäÀ</t>
  </si>
  <si>
    <t>Èä 324 02.02.2007</t>
  </si>
  <si>
    <t>N 030 11.03.2004</t>
  </si>
  <si>
    <t>N 050 08.04.2005</t>
  </si>
  <si>
    <t>Èä 307 15.03.2007</t>
  </si>
  <si>
    <t>§Ø»ë ëÃááõÝ¦ êäÀ</t>
  </si>
  <si>
    <t>¶áñ³í³ÝÇ</t>
  </si>
  <si>
    <t>Èä 291 02.11.2006</t>
  </si>
  <si>
    <t>§Ø³Ý³Ý³ ¶ñ»ÛÝ¦ êäÀ</t>
  </si>
  <si>
    <r>
      <t xml:space="preserve">N </t>
    </r>
    <r>
      <rPr>
        <sz val="8"/>
        <color indexed="10"/>
        <rFont val="Arial Armenian"/>
        <family val="2"/>
      </rPr>
      <t>082</t>
    </r>
    <r>
      <rPr>
        <sz val="8"/>
        <rFont val="Arial Armenian"/>
        <family val="2"/>
      </rPr>
      <t xml:space="preserve"> 19.05.2005</t>
    </r>
  </si>
  <si>
    <r>
      <t xml:space="preserve">N </t>
    </r>
    <r>
      <rPr>
        <sz val="8"/>
        <color indexed="10"/>
        <rFont val="Arial Armenian"/>
        <family val="2"/>
      </rPr>
      <t>085</t>
    </r>
    <r>
      <rPr>
        <sz val="8"/>
        <rFont val="Arial Armenian"/>
        <family val="2"/>
      </rPr>
      <t xml:space="preserve"> 01.04.2005</t>
    </r>
  </si>
  <si>
    <t>Èä 339 20.06.2007</t>
  </si>
  <si>
    <t>²Ù³ëÇ³ÛÇ</t>
  </si>
  <si>
    <t>µÛáõñ»Õ³ÛÇÝ Ïñ³ù³ñ</t>
  </si>
  <si>
    <t>Èä 342 07.09.2007</t>
  </si>
  <si>
    <t>§ö»Ã³ñ¦ êäî</t>
  </si>
  <si>
    <t>Èä 372 21.02.2008</t>
  </si>
  <si>
    <t>Ò»éÝ³ñÏáõÃÛ³Ý ³Ýí³ÝáõÙÁ</t>
  </si>
  <si>
    <t>Ð³Ýù³í³ÛñÇ ³Ýí³ÝáõÙÁ</t>
  </si>
  <si>
    <t>ú·ï³Ï³ñ Ñ³Ý³ÍáÛÇ ³Ýí³ÝáõÙÁ</t>
  </si>
  <si>
    <t>ÁÝÃ³óÇÏ</t>
  </si>
  <si>
    <t>µ³½³Éï</t>
  </si>
  <si>
    <t>ïáõý</t>
  </si>
  <si>
    <t>ïñ³í»ñïÇÝ</t>
  </si>
  <si>
    <t>¸³ßï³ù³ñÇ</t>
  </si>
  <si>
    <t>§ê³ñ³ÝÇëï¦ êäÀ</t>
  </si>
  <si>
    <t>àôñóÇ 3-ñ¹ Ñ³Ýù³ß»ñï</t>
  </si>
  <si>
    <t xml:space="preserve">Î³ù³í³ÓáñÇ </t>
  </si>
  <si>
    <t>Î³ù³í³ÓáñÇ</t>
  </si>
  <si>
    <t>²ÎÊ</t>
  </si>
  <si>
    <t>N</t>
  </si>
  <si>
    <t>ä³ÛÙ³Ý³·ñÇ Ñ³Ù³ñÁ ¨ ÏÝùÙ³Ý Å³ÙÏ»ïÁ</t>
  </si>
  <si>
    <t>N 037 23.12.2004</t>
  </si>
  <si>
    <t>N 014 18.11.2004</t>
  </si>
  <si>
    <t>§¶³ç¦ ´´À</t>
  </si>
  <si>
    <t>§Æùë-Æ·ñ»Ï¦ êäÀ</t>
  </si>
  <si>
    <t>Ð³ÕÃ³Ý³Ï</t>
  </si>
  <si>
    <t>ïñ³í»ñïÇÝ ¨ Ï³í</t>
  </si>
  <si>
    <t>N 073 23.03.2005</t>
  </si>
  <si>
    <t>æñ³Óáñ</t>
  </si>
  <si>
    <t>¹Ç³ïáÙÇï</t>
  </si>
  <si>
    <t>N 040 09.03.2005</t>
  </si>
  <si>
    <t>§Ø»Õñáõ ÖÞÞÒ¦ ö´À</t>
  </si>
  <si>
    <t>·ñ³Ýá¹ÇáñÇïÝ»ñ</t>
  </si>
  <si>
    <t>N 077 01.04.2005</t>
  </si>
  <si>
    <t>N 071 07.04.2005</t>
  </si>
  <si>
    <t>§´Ý³ù³ñ¦ ²Î</t>
  </si>
  <si>
    <t>²ñÃÇÏÇ ³ñ¨»ÉÛ³Ý ï»Õ³Ù³ë</t>
  </si>
  <si>
    <t>տրավերտին և կավ</t>
  </si>
  <si>
    <t>§Î³åáõï³ÝóÇ ¸³íÇÃ¦ êäÀ</t>
  </si>
  <si>
    <t>æñ³µ»ñÇ Ñ³Ýù³í³ÛñÇ Î»ÝïñáÝ³Ï³Ý ï»Õ³Ù³ë</t>
  </si>
  <si>
    <t>ÉÇÃáÇ¹³ÛÇÝ å»Ù½³</t>
  </si>
  <si>
    <t>N 057 11.03.2005</t>
  </si>
  <si>
    <t>ºÐÂ-29/173  å³ÛÙ.N ä-173  11.06.2013</t>
  </si>
  <si>
    <t>Ý³ËÝ³Ï³Ý</t>
  </si>
  <si>
    <t>ÀÝ¹³Ù»ÝÁ</t>
  </si>
  <si>
    <t>î  º  Ô  º  Î  ²  Ü  ø</t>
  </si>
  <si>
    <t>§²ñ³ñ³ïó»Ù»Ýï¦ ö´À</t>
  </si>
  <si>
    <t xml:space="preserve"> 2013Ã.-Ç í×³ñ</t>
  </si>
  <si>
    <t xml:space="preserve">§Դանսառ¦ êäÀ 
</t>
  </si>
  <si>
    <t>áõñ³Ý</t>
  </si>
  <si>
    <t>N456 03.09.2009</t>
  </si>
  <si>
    <t>N 449</t>
  </si>
  <si>
    <t>§Øáõ¹³Ù¦ êäÀ</t>
  </si>
  <si>
    <t>ÂÕÏáõïÇ ï»Õ³Ù³ë</t>
  </si>
  <si>
    <t>§Î³Ùë³ñ Ø³Ï³ñÛ³Ý¦ ²Ò</t>
  </si>
  <si>
    <t xml:space="preserve">§²éáÕç êáõÝÏ¦ êäÀ 
</t>
  </si>
  <si>
    <t>բազալտ</t>
  </si>
  <si>
    <t>տուֆ</t>
  </si>
  <si>
    <t>ԱԿԽ</t>
  </si>
  <si>
    <t xml:space="preserve"> N äì-174</t>
  </si>
  <si>
    <t xml:space="preserve">2013Ã.ë»åï»Ùµ»ñ ³ÙëÇÝ ßñç³Ï³ ÙÇç³í³ÛñÇ å³Ñå³ÝáõÃÛ³Ý ¹ñ³Ù³·ÉËÇÝ Ï³ï³ñí³Í Ñ³ïÏ³óáõÙÝ»ñÇ í»ñ³µ»ñÛ³É </t>
  </si>
  <si>
    <t xml:space="preserve">2013 Ã.û·áëïáë ³ÙëÇÝ ßñç³Ï³ ÙÇç³í³ÛñÇ å³Ñå³ÝáõÃÛ³Ý ¹ñ³Ù³·ÉËÇÝ Ï³ï³ñí³Í Ñ³ïÏ³óáõÙÝ»ñÇ í»ñ³µ»ñÛ³É </t>
  </si>
  <si>
    <t xml:space="preserve">2013 Ã. հուլիս ³ÙëÇÝ ßñç³Ï³ ÙÇç³í³ÛñÇ å³Ñå³ÝáõÃÛ³Ý ¹ñ³Ù³·ÉËÇÝ Ï³ï³ñí³Í Ñ³ïÏ³óáõÙÝ»ñÇ í»ñ³µ»ñÛ³É </t>
  </si>
  <si>
    <t xml:space="preserve">2013 Ã. հունիս  ³ÙëÇÝ ßñç³Ï³ ÙÇç³í³ÛñÇ å³Ñå³ÝáõÃÛ³Ý ¹ñ³Ù³·ÉËÇÝ Ï³ï³ñí³Í Ñ³ïÏ³óáõÙÝ»ñÇ í»ñ³µ»ñÛ³É </t>
  </si>
  <si>
    <t xml:space="preserve">2013 Ã. մայիս ³ÙëÇÝ ßñç³Ï³ ÙÇç³í³ÛñÇ å³Ñå³ÝáõÃÛ³Ý ¹ñ³Ù³·ÉËÇÝ Ï³ï³ñí³Í Ñ³ïÏ³óáõÙÝ»ñÇ í»ñ³µ»ñÛ³É </t>
  </si>
  <si>
    <t xml:space="preserve">2013 Ã. ³åñÇÉ  ³ÙëÇÝ ßñç³Ï³ ÙÇç³í³ÛñÇ å³Ñå³ÝáõÃÛ³Ý ¹ñ³Ù³·ÉËÇÝ Ï³ï³ñí³Í Ñ³ïÏ³óáõÙÝ»ñÇ í»ñ³µ»ñÛ³É </t>
  </si>
  <si>
    <t xml:space="preserve">2013 Ã. Ù³ñï ³ÙëÇÝ ßñç³Ï³ ÙÇç³í³ÛñÇ å³Ñå³ÝáõÃÛ³Ý ¹ñ³Ù³·ÉËÇÝ Ï³ï³ñí³Í Ñ³ïÏ³óáõÙÝ»ñÇ í»ñ³µ»ñÛ³É </t>
  </si>
  <si>
    <t xml:space="preserve">2013 Ã. ÷»ïñí³ñ ³ÙëÇÝ ßñç³Ï³ ÙÇç³í³ÛñÇ å³Ñå³ÝáõÃÛ³Ý ¹ñ³Ù³·ÉËÇÝ Ï³ï³ñí³Í Ñ³ïÏ³óáõÙÝ»ñÇ í»ñ³µ»ñÛ³É </t>
  </si>
  <si>
    <t xml:space="preserve">2013 Ã. ÑáõÝí³ñ ³ÙëÇÝ ßñç³Ï³ ÙÇç³í³ÛñÇ å³Ñå³ÝáõÃÛ³Ý ¹ñ³Ù³·ÉËÇÝ Ï³ï³ñí³Í Ñ³ïÏ³óáõÙÝ»ñÇ í»ñ³µ»ñÛ³É </t>
  </si>
  <si>
    <t>§üáñãÝ èÇ½áñëÇë¦ êäÀ</t>
  </si>
  <si>
    <t>Ð³ 14/153</t>
  </si>
  <si>
    <t xml:space="preserve"> N 395</t>
  </si>
  <si>
    <t xml:space="preserve">§²ñ³ñ³ïÇ ×³ÝßÇÝ¦ êäÀ </t>
  </si>
  <si>
    <t>14/90 ÉÇó</t>
  </si>
  <si>
    <t xml:space="preserve">§êÃáñÃñ³Ýë¦ êäÀ 
</t>
  </si>
  <si>
    <t>³Ý¹»½Çï³µ³½³Éï</t>
  </si>
  <si>
    <t>§ØáíëÇëÛ³Ý¦ êäÀ</t>
  </si>
  <si>
    <t>¶³éÝ³ë³ñÇ</t>
  </si>
  <si>
    <t>§Ðñ³½¹³ÝÇ ÖÞÞÒ¦ ´´À</t>
  </si>
  <si>
    <t>§ê³ß³ ¨ êå³ñï³Ï¦ êäÀ</t>
  </si>
  <si>
    <t>ìï³ÏÇ</t>
  </si>
  <si>
    <t>²ñ³ñ³ïÇ</t>
  </si>
  <si>
    <t>N 079 23.05.2005</t>
  </si>
  <si>
    <t>Î³ÃÝ³ÕµÛáõñÇ</t>
  </si>
  <si>
    <t>§î³Ã¨ÇÏ 3¦ êäÀ</t>
  </si>
  <si>
    <t>N 142 14.06.2005</t>
  </si>
  <si>
    <t>Î³ù³í³ÓáñÇ ïáõýÇ     2-ñ¹ ï»Õ.</t>
  </si>
  <si>
    <t>N 128 09.06.2005</t>
  </si>
  <si>
    <t>öËñáõï-È»éÝ³ÓáñÇ</t>
  </si>
  <si>
    <t>§ì³ñ¹»ÝÇëÇ ù³ñÑ³Ýùí³ñãáõÃÛáõÝ¦ êäÀ</t>
  </si>
  <si>
    <t>Ìáí³ÏÇ</t>
  </si>
  <si>
    <t>N 133 14.06.2005</t>
  </si>
  <si>
    <t>êáõµ³Ã³ÝÇ</t>
  </si>
  <si>
    <t>N 134 14.06.2005</t>
  </si>
  <si>
    <t>²·³ñ³ÏÇ</t>
  </si>
  <si>
    <t>§¼»÷Ûáõé 3¦ êäÀ</t>
  </si>
  <si>
    <t>æñí»ÅÇ ·Çå. Ï³í. 2 Ñ³Ýù³Ù³ñÙÇÝ</t>
  </si>
  <si>
    <t>·Çåë³ï³ñ Ï³í»ñ</t>
  </si>
  <si>
    <t>Èä153 08.07.2005</t>
  </si>
  <si>
    <t>N 029 20.12.2004</t>
  </si>
  <si>
    <t>§ì³ÛùÇ ÞÇÏ¦ ´´À</t>
  </si>
  <si>
    <t>ä»ñ¨³ÉÝÇ</t>
  </si>
  <si>
    <t>æñ³µ»ñÇ</t>
  </si>
  <si>
    <t>Üáñ³·ÛáõÕÇ</t>
  </si>
  <si>
    <t>Èä 154 10.08.2005</t>
  </si>
  <si>
    <t>§Â»Õáõï¦ ö´À</t>
  </si>
  <si>
    <t>ÀÜ¸²ØºÜÀ</t>
  </si>
  <si>
    <t>§¶»·³Ù»ï äÉÛáõë¦ ö´À</t>
  </si>
  <si>
    <t>§îñ³í»ñïÇÝ¦ êäÀ</t>
  </si>
  <si>
    <t>§¸Ç³ïáÙÇï¦ ö´À</t>
  </si>
  <si>
    <t>²ñï³í³½¹Ç</t>
  </si>
  <si>
    <t>ûÝÇùë³ÝÙ³Ý Ù³ñÙ³ñÝ»ñ</t>
  </si>
  <si>
    <t>Èä 170 25.08.2005</t>
  </si>
  <si>
    <t>§ä³ë»å ÇÝÃ»ñÝ»ÛßÝÉ¦ ö´À</t>
  </si>
  <si>
    <t>Èä 217 24.10.2005</t>
  </si>
  <si>
    <t>¸³íÇÃ ´»ÏÇ</t>
  </si>
  <si>
    <t>§´³ñáÛ³Ý »Õµ³ÛñÝ»ñ¦ êäÀ</t>
  </si>
  <si>
    <t>Èä149 27.06.2005</t>
  </si>
  <si>
    <t>N 218   23.09.2005</t>
  </si>
  <si>
    <t xml:space="preserve">ö³ëï³óÇ  í×³ñí³Í ¿  </t>
  </si>
  <si>
    <t>§¸³í-ÈÇ³Ý¦ êäÀ</t>
  </si>
  <si>
    <t>²ñ³·³ÍÇ</t>
  </si>
  <si>
    <t>³Ý¹»½Çï</t>
  </si>
  <si>
    <t>§Ð³Û-éáõë³Ï³Ý É»éÝ³Ñ³Ýù³ÛÇÝ Ï³½Ù³Ï»ñåáõÃÛáõÝ¦ ö´À</t>
  </si>
  <si>
    <t>àñáï³ÝÇ</t>
  </si>
  <si>
    <t>§Ø»Í Ø»ëñáå¦ êäÀ</t>
  </si>
  <si>
    <t>Èä 280 15.05.2006</t>
  </si>
  <si>
    <t>§ø³ñ³µ»ñ¹¦ êäÀ</t>
  </si>
  <si>
    <t>Èä 276 23.05.2006</t>
  </si>
  <si>
    <t>§îÇ·³ñµá¦ êäÀ</t>
  </si>
  <si>
    <t>Üáñ-¶»ÕÇ</t>
  </si>
  <si>
    <t>§Îáõ³ñÉÇÝÇ¦ êäÀ</t>
  </si>
  <si>
    <t>§²·³ñ³ÏÇ äØÎ¦ ö´À</t>
  </si>
  <si>
    <t>åÕÇÝÓ-ÙáÉÇµ¹»Ý</t>
  </si>
  <si>
    <t>§Ø. ¨ Ø³íé¦ ´´À</t>
  </si>
  <si>
    <t>§²î¶ êÃááõÝ¦ êäÀ</t>
  </si>
  <si>
    <t>Èä 278 01.06.2006</t>
  </si>
  <si>
    <t>ùí³ñóÇï</t>
  </si>
  <si>
    <t>§îÇ·ñ³Ý 1¦ êäÀ 
/²ñ³ñ³ïÇ ×³ÝßÇÝ/</t>
  </si>
  <si>
    <t>§ØáõÉïÇ ¶ñáõå êÃááõÝ¦ ö´À</t>
  </si>
  <si>
    <t>Ù³ñÙ³ñ³óí³Í Ïñ³ù³ñ</t>
  </si>
  <si>
    <t>²ñ³ñ³ïÇ 
ì³Ý³ß»ÝÇ ï»Õ³Ù³ë</t>
  </si>
  <si>
    <t xml:space="preserve">²ñ³ñ³ïÇ </t>
  </si>
  <si>
    <t>§²ñ³ñ³ï Ö³ÝßÇÝ¦ êäÀ</t>
  </si>
  <si>
    <t>ì»¹áõ</t>
  </si>
  <si>
    <t>³í³½ ¨ Ïáå×³·É³ù³ñ</t>
  </si>
  <si>
    <t>Èä 305 19.04.2007</t>
  </si>
  <si>
    <t>§ØáÉÇµ¹»ÝÇ ³ßË³ñÑ¦ êäÀ</t>
  </si>
  <si>
    <t>È»Ñí³½Ç</t>
  </si>
  <si>
    <t>Èä 241 10.04.2006</t>
  </si>
  <si>
    <t>Èä 281 16.10.2006</t>
  </si>
  <si>
    <t>§êÇÙ¦ êäÀ</t>
  </si>
  <si>
    <t>ê³ñ³ÉÇ</t>
  </si>
  <si>
    <t>Èä 289 05.09.2006</t>
  </si>
  <si>
    <t>Կազմակերպության անվանումը</t>
  </si>
  <si>
    <t>Հանքավայրի
 անվանումը</t>
  </si>
  <si>
    <t>Օգտակար հանածոյի 
անվանումը</t>
  </si>
  <si>
    <t>Պայմանագրի համարը և կնքման ժամկետը</t>
  </si>
  <si>
    <t>պղինձ</t>
  </si>
  <si>
    <t>անդեզիտա-բազալտ</t>
  </si>
  <si>
    <t>ՀՀ  Լոռու մարզ, Սարալի անդեզիտա բազալտ</t>
  </si>
  <si>
    <t>ՀՀ  Լոռու մարզ, Շամլուղի պղինձ</t>
  </si>
  <si>
    <t>ՀՀ Վայոց Ձորի մարզի Հերհերի հրաբխային ավազների հանքավայր</t>
  </si>
  <si>
    <t>Ուսումնասիրություն</t>
  </si>
  <si>
    <t>Ընդերքօգտագործողների կողմից շրջակա                  միջավայրի պահպանության դրամագլխին                   վճարված գումարներ                       (ՀՀ դրամ)</t>
  </si>
  <si>
    <t>ՀՀ  Վայոց Ձորի մարզ, Ամուլսարի ոսկեբեր քվարցիտներ</t>
  </si>
  <si>
    <t>ոսկեբեր քվարցիտներ</t>
  </si>
  <si>
    <t xml:space="preserve">«ԼԻԴԻԱՆ ԱՐՄԵՆԻԱ» ՓԲԸ </t>
  </si>
  <si>
    <t>«Քարաբերդ ՍՊԸ</t>
  </si>
  <si>
    <t>ՀՀ  Սյունիքի մարզ, Արծվանիկի հրաբխային խարամ</t>
  </si>
  <si>
    <t>հրաբխային խարամ</t>
  </si>
  <si>
    <t>մոնցոնիտներ</t>
  </si>
  <si>
    <t>«ՄԽԻԹԱՐ ՊԱՊԻԻ ԹՈՌՆԻԿՆԵՐ» ՍՊԸ</t>
  </si>
  <si>
    <t>ՀՀ Արագածոտնի մարզի Ակունքի տուֆի հանքավայր</t>
  </si>
  <si>
    <t>տրավերտին</t>
  </si>
  <si>
    <t>ավազակոպճային խառնուրդ</t>
  </si>
  <si>
    <t>ՀՀ Արագածոտնի մարզ, Արագածա վանի պեռլիտ</t>
  </si>
  <si>
    <t>պեռլիտ</t>
  </si>
  <si>
    <t>ՀՀ  Արարատի մարզ, Արտավազդի օնիքսանման մարմարի,  տրավերտինի և գունավոր փշրաքարերի անքավայրի տրավերտինի հյուսիս-արևմտյան տեղամաս</t>
  </si>
  <si>
    <t>օնիքսանման մարմարի և տրավերտինի փշրաքար</t>
  </si>
  <si>
    <t>Աջափնյակի դոլերիտային բազալտների հանքավայր</t>
  </si>
  <si>
    <t>դոլերիտային բազալտներ</t>
  </si>
  <si>
    <t>Նորքի բազալտի հանքավայրի Լիլիթ-Գոռ տեղամաս (Երևան)</t>
  </si>
  <si>
    <t>ՀՀ  Վայոց Ձորի մարզ, Տանկի Ձորի տրավերտիններ</t>
  </si>
  <si>
    <t>ավազ</t>
  </si>
  <si>
    <t>տրավերտին և կավեր</t>
  </si>
  <si>
    <t>«ՌԱՖԱՐՇԻՆ» ՍՊԸ</t>
  </si>
  <si>
    <t>հրաբխային ավազներ</t>
  </si>
  <si>
    <t>Պ-580
04.05.2018թ</t>
  </si>
  <si>
    <t>ոսկի</t>
  </si>
  <si>
    <t>ՀՀ  Լոռու մարզ, Արջուտի ոսկու հանքավայր</t>
  </si>
  <si>
    <t>«Էլկաս Արենցի» ՍՊԸ</t>
  </si>
  <si>
    <t>«Անիկ և Դուստր» ՍՊԸ</t>
  </si>
  <si>
    <t>«Ախթալայի լեռնահարստաց
ման կոմբինատ» ՓԲԸ</t>
  </si>
  <si>
    <t xml:space="preserve">«Արարատի ճանշին» ՍՊԸ </t>
  </si>
  <si>
    <t>ՀՀ  Կոտայքի մարզ, Նորագյուղի անդեզիտաբազալտ</t>
  </si>
  <si>
    <t>«Լևադան» ՍՊԸ</t>
  </si>
  <si>
    <t>անդեզիտաբազալտ</t>
  </si>
  <si>
    <t>«ԲԱԿՏԵԿ ԷԿՈ» ՍՊԸ</t>
  </si>
  <si>
    <t>գրանոդիորիտներ</t>
  </si>
  <si>
    <t>«Տիգարբո» ՍՊԸ</t>
  </si>
  <si>
    <t>«Սամվել-Սրտյոմ » ՍՊԸ</t>
  </si>
  <si>
    <t xml:space="preserve">«Էսենդ» ՍՊԸ </t>
  </si>
  <si>
    <t>ԼԵՎՈՒՇ ՍՊԸ</t>
  </si>
  <si>
    <t>ՀՀ Կոտայքի մարզի Կամարիսի բազալտի հանքավայրի 2-րդ տեղամաս</t>
  </si>
  <si>
    <t xml:space="preserve">Պ-611
13.03.2020թ.                         </t>
  </si>
  <si>
    <t>«Ա-ՔԱՐԱՎԱՆ» ՍՊԸ</t>
  </si>
  <si>
    <t xml:space="preserve">ՀՀ Արագածոտնի մարզի Կաքավաձորի տուֆերի հանքավայր            </t>
  </si>
  <si>
    <t xml:space="preserve"> տուֆ</t>
  </si>
  <si>
    <t>Պ-620
06.07.2020թ.</t>
  </si>
  <si>
    <t>«Նուռ-Հերման» ՍՊԸ</t>
  </si>
  <si>
    <t>«ԲԱԶԱԼՏ» ԱԿ</t>
  </si>
  <si>
    <t xml:space="preserve">ՀՀ Կոտայքի  մարզի  Արամուսի բազալտների հանքավայրի  Բազալտ տեղամաս (1-ին և 2-րդ բլոկների) </t>
  </si>
  <si>
    <t xml:space="preserve">Պ-613                        06.12.2019թ.                         </t>
  </si>
  <si>
    <t>կրաքար</t>
  </si>
  <si>
    <t>«ԼԻՏՈԿՈԼ ԱՄԿՈ » ՍՊԸ</t>
  </si>
  <si>
    <t>ՀՀ  Արարատի մարզ, Շաղափի կրաքարերի հանքավայրի «Գայլալոճի» տեղ.</t>
  </si>
  <si>
    <t>«Վեկս» ՍՊԸ</t>
  </si>
  <si>
    <t>ՀՀ  Արարատի մարզ, Արարատի տրավերտին /Կեռասի տեղ/</t>
  </si>
  <si>
    <t>«Սագամար» ՓԲԸ</t>
  </si>
  <si>
    <t>ՀՀ  Լոռու մարզ, Արմանիսի 
ոսկի-բազմամետաղային</t>
  </si>
  <si>
    <t>ոսկի-բազմամետաղ</t>
  </si>
  <si>
    <t>«Ֆիրմա Կռունկ» ՍՊԸ</t>
  </si>
  <si>
    <t>«Փեթար» ՍՊՏ</t>
  </si>
  <si>
    <t xml:space="preserve">«ԴՈՐՈԺՆԻԿ» ՍՊԸ </t>
  </si>
  <si>
    <t>տուֆեր և բազալտ</t>
  </si>
  <si>
    <t>Պ-570
13.12.2017թ.</t>
  </si>
  <si>
    <t xml:space="preserve">«Արթուր 91» ՍՊԸ </t>
  </si>
  <si>
    <t>ՀՀ  Արագածոտնի մարզ, Արթիկի տուֆ
/Հարավային տեղ. XXX1V-Ա բլոկ/</t>
  </si>
  <si>
    <t>ՀՀ  Շիրակի մարզ, Հայկաձորի անդեզիտաբազալտ</t>
  </si>
  <si>
    <t>«Կվարց» ԱԿ</t>
  </si>
  <si>
    <t>Երևան,Աստղիկի գիպսատար
ապար և բազալտ</t>
  </si>
  <si>
    <t>գիպսատար
ապար և բազալտ</t>
  </si>
  <si>
    <t>Երևան,Սպանդարյանի
բազալտ</t>
  </si>
  <si>
    <t>«Տուֆ-քառյակ» ՍՊԸ</t>
  </si>
  <si>
    <t>«ՀԻԴՐՈԳԵՈՇԻՆ» ՍՊԸ</t>
  </si>
  <si>
    <t xml:space="preserve">ՀՀ Սյունիքի  մարզի Գորիսի բազալտի հանքավայր            </t>
  </si>
  <si>
    <t xml:space="preserve">«ԱՐԻՆՉՈ» ՍՊԸ </t>
  </si>
  <si>
    <t>ՀՀ Արագածոտնի մարզի Ակունքի տուֆերի հանքավայրի հյուսիս-արևմտյան տեղամաս</t>
  </si>
  <si>
    <t>«ՔԱՐՀԱՆՔ» ՍՊԸ</t>
  </si>
  <si>
    <t>ՀՀ Արագածոտնի մարզի ՈՒջանի պիրոկլաստիկ տուֆերի հանքավայր</t>
  </si>
  <si>
    <t>պիրոկլաստիկ տուֆեր</t>
  </si>
  <si>
    <t>Պ-591
09.11.2018թ.</t>
  </si>
  <si>
    <t>«ԱԲԳԱՐՅԱՆ ԵՂԲԱՅՐՆԵՐ» ՍՊԸ</t>
  </si>
  <si>
    <t>ՀՀ Կոտայքի մարզի Եղվարդի հրաբխային խարամների հանք.</t>
  </si>
  <si>
    <t xml:space="preserve"> հրաբխային խարամ</t>
  </si>
  <si>
    <t>Պ-617
27.02.2020թ.</t>
  </si>
  <si>
    <t>«ՍԹՈՈՒՆ ԼԵՆԴ» ՍՊԸ</t>
  </si>
  <si>
    <t>ՀՀ Կոտայքի մարզի Ֆանտան-Ջրաբերի պեռլիտների հանքավայրի 2-րդ տեղամաս</t>
  </si>
  <si>
    <t>Պ-587
16.07.2018թ.</t>
  </si>
  <si>
    <t>ՀՀ  Կոտայքի մարզ, Աբովյանի բազալտի հանքավայրի 3-րդ տեղամաս</t>
  </si>
  <si>
    <t>ՀՀ  Կոտայքի մարզ, Նորագյուղի անդեզիտա բազալտ</t>
  </si>
  <si>
    <t>«ՀՐԱԶԴԱՆ ՑԵՄԵՆՏ ՔՈՐՓՈՐԵՅՇՆ» ՍՊԸ</t>
  </si>
  <si>
    <t>ՀՀ Կոտայքի մարզի Հրազդանի կավերի հանքավայր</t>
  </si>
  <si>
    <t>կավեր</t>
  </si>
  <si>
    <t>Պ-592
15.10.2018թ.</t>
  </si>
  <si>
    <t>«ԹԵՂՈՒՏ » ՓԲԸ</t>
  </si>
  <si>
    <t>ՀՀ  Լոռու մարզ, Մերձշնողյան ԱԿԽ-ի հանքավայր</t>
  </si>
  <si>
    <t>ՀՀ  Լոռու մարզ, Թեղուտի պղինձ-մոլիբդեն</t>
  </si>
  <si>
    <t>պղինձ-մոլիբդեն</t>
  </si>
  <si>
    <t>«ԱԲԻԼ» ՍՊԸ</t>
  </si>
  <si>
    <t>ՀՀ Շիրակի մարզի Արթիկի հրաբխային խարամի և տուֆերի հանքավայրի Հառիճի տեղամաս</t>
  </si>
  <si>
    <t>հրաբխային  խարամ և տուֆեր</t>
  </si>
  <si>
    <t>Պ-572
13.11.2017թ.</t>
  </si>
  <si>
    <t xml:space="preserve">«ԹԱԴՇԵՆ» ՍՊԸ </t>
  </si>
  <si>
    <t>ՀՀ Շիրակի մարզի Ավդրամանի պեմզային տուֆի հանքավայրի 1-ին և 2-րդ տեղամասեր</t>
  </si>
  <si>
    <t>Պ-577
31.01.2018թ.</t>
  </si>
  <si>
    <t>«ՀԱՅԱՍԱ» ԱԿ</t>
  </si>
  <si>
    <t>ՀՀ Արարատի մարզի Շաղափի կրաքարերի հանքավայրի Շերտ - 1 (բլոկ 1 C1) բացահանք</t>
  </si>
  <si>
    <t>Պ-634
24.12.2020թ.</t>
  </si>
  <si>
    <t>«Արտմետ Քոնսթրաքշն» ՍՊԸ</t>
  </si>
  <si>
    <t>ՀՀ  Արագածոտնի մարզ, Ներքին Բազմաբերդի տուֆ</t>
  </si>
  <si>
    <t>«Ասսաթ» ՍՊԸ</t>
  </si>
  <si>
    <t xml:space="preserve">ոսկի </t>
  </si>
  <si>
    <t>«ԴՐԵԱՄ ՍԹՈՆ» ՍՊԸ</t>
  </si>
  <si>
    <t>ՀՀ Կոտայքի մարզի Արամուսի բազալտների հանքավայր</t>
  </si>
  <si>
    <t>Պ-616
05.02.2020թ</t>
  </si>
  <si>
    <t>«ԱՐԵԳ ՊԼՅՈՒՍ» ՍՊԸ</t>
  </si>
  <si>
    <t>ՀՀ Կոտայքի մարզի Նորաշենի պեմզայի  հանքավայրի 2-րդ և 3-րդ հանքային մարմիններ</t>
  </si>
  <si>
    <t>պեմզա</t>
  </si>
  <si>
    <t>Պ-603
09.08.2019թ.</t>
  </si>
  <si>
    <t xml:space="preserve">ՍԻՍԻԱՆ-ՇԻԿ ՓԲԸ </t>
  </si>
  <si>
    <t xml:space="preserve">ՀՀ Սյունիքի մարզի  Հացավանի ավազակոպճագլաքարային  հանքավայր  </t>
  </si>
  <si>
    <t>ավազակոպճա-գլաքար</t>
  </si>
  <si>
    <t>Պ-610
08.11.2019թ.</t>
  </si>
  <si>
    <t>ՀՀ  Սյունիքի մարզ, Շաքիի բազալտ
և անդեզիտաբազալտ
/1,2,3  և Հարավային տեղամասեր/</t>
  </si>
  <si>
    <t>պեռլիտային ավազ</t>
  </si>
  <si>
    <t>ՊՎ-466                30.08.13թ</t>
  </si>
  <si>
    <t>ՊՎ-424                 06.02.13թ</t>
  </si>
  <si>
    <t>ՊՎ-103                 20.10.12թ</t>
  </si>
  <si>
    <t>ՊՎ-112                   20.10.12թ</t>
  </si>
  <si>
    <t>ՊՎ-245                   26.09.12թ</t>
  </si>
  <si>
    <t>ՊՎ-301                   31.10.12թ</t>
  </si>
  <si>
    <t>ՊՎ-061                 20.10.12թ</t>
  </si>
  <si>
    <t>Պ-515                     22.08.14թ.</t>
  </si>
  <si>
    <t>ՊՎ-389              15.02.13թ</t>
  </si>
  <si>
    <t>Պ-550                  07.02.2017թ.</t>
  </si>
  <si>
    <t>Պ-555                 03.05.2017թ</t>
  </si>
  <si>
    <t>Պ-237                       10.12.12թ</t>
  </si>
  <si>
    <t>Պ-486                       13.11.13թ</t>
  </si>
  <si>
    <t>Պ-553                       07.03.2017թ.</t>
  </si>
  <si>
    <t>ՊՎ-244                 28.12.12թ</t>
  </si>
  <si>
    <t>Պ-492                      25.02.14թ</t>
  </si>
  <si>
    <t>ՊՎ-096                  22.11.12թ</t>
  </si>
  <si>
    <t>ՊՎ-093                20.10.12թ</t>
  </si>
  <si>
    <t>ՊՎ-066             20.10.12թ</t>
  </si>
  <si>
    <t>ՊՎ-053                20.10.12թ</t>
  </si>
  <si>
    <t>ՊՎ-144                06.11.12թ</t>
  </si>
  <si>
    <t>ՊՎ-004                  22.08.12թ</t>
  </si>
  <si>
    <t>ՊՎ-139                   20.10.12թ</t>
  </si>
  <si>
    <t>Պ-629                 21.10.2020թ.</t>
  </si>
  <si>
    <t>Պ-560                14.08.2017թ.</t>
  </si>
  <si>
    <t>Պ-511                30.09.14թ</t>
  </si>
  <si>
    <t>ՊՎ-069                 01.09.12թ</t>
  </si>
  <si>
    <t>Պ-497                      25.02.14թ</t>
  </si>
  <si>
    <t>ՊՎ-376                  20.02.13թ</t>
  </si>
  <si>
    <t>Պ-482                    27.11.13թ</t>
  </si>
  <si>
    <t>ՊՎ-366                   06.06.13թ</t>
  </si>
  <si>
    <t>ՊՎ-176                    06.11.12թ</t>
  </si>
  <si>
    <t>պեմզային տուֆ</t>
  </si>
  <si>
    <t>«Վարդան Աղբյուր» ՍՊԸ</t>
  </si>
  <si>
    <t>ՀՀ Շիրակի մարզ, Կամոյի դացիտային տուֆ</t>
  </si>
  <si>
    <t>դացիտային տուֆ</t>
  </si>
  <si>
    <t>բազալտներ</t>
  </si>
  <si>
    <t>լիթոիդային պեմզա</t>
  </si>
  <si>
    <t>«Հատիկ» ՍՊԸ</t>
  </si>
  <si>
    <t>ՀՀ  Կոտայքի մարզ, Գյումուշի
լիթոիդային պեմզա</t>
  </si>
  <si>
    <t>«Մերձմոսկովյան» ԲԲԸ</t>
  </si>
  <si>
    <t>անդեզիտա
բազալտ</t>
  </si>
  <si>
    <t>ՀՀ  Շիրակի մարզ, Այգաբացի անդեզիտաբազալտ /1-ին և 2-րդ տեղ./</t>
  </si>
  <si>
    <t>ՀՀ  Շիրակի մարզ, Կառնուտի անդեզիտ</t>
  </si>
  <si>
    <t>անդեզիտ</t>
  </si>
  <si>
    <t>«Վահե Վանյան» ՍՊԸ</t>
  </si>
  <si>
    <t>դոլերիտներ</t>
  </si>
  <si>
    <t xml:space="preserve">   ՀՀ  Լոռու   մարզ, Շալիհարթի դոլերիտներ /Հյուսիսային տեղ./</t>
  </si>
  <si>
    <t>հրաբխային տուֆեր</t>
  </si>
  <si>
    <t>«ՍՈՍ-ՍԱՔՈ» ՍՊԸ</t>
  </si>
  <si>
    <t>ՀՀ Սյունիքի մարզի Ալվանքի նեֆելինային սիենիտների հանքավայր</t>
  </si>
  <si>
    <t xml:space="preserve"> նեֆելինային սիենիտներ</t>
  </si>
  <si>
    <t xml:space="preserve">«ՍՏԵՓԳԱԶ» ՍՊԸ </t>
  </si>
  <si>
    <t>ՀՀ Լոռու մարզի ՈՒրասարի դոլերիտային բազալտի հանքավայրի հյուսիս-արևելյան տեղամաս</t>
  </si>
  <si>
    <t>դոլերիտային բազալտի հանքավայր</t>
  </si>
  <si>
    <t>Պ-582
18.05.2018թ.</t>
  </si>
  <si>
    <t>«ԱՏԳ Սթոուն» ՍՊԸ</t>
  </si>
  <si>
    <t>ՀՀ  Արարատի մարզ, Արարատի տրավերտին և կավեր /Ավագանու տեղ ./</t>
  </si>
  <si>
    <t>«Ամրոցաքար» ՍՊԸ</t>
  </si>
  <si>
    <t xml:space="preserve">«ԱՐԱՐԱՏՑԵՄԵՆՏ» ՓԲԸ </t>
  </si>
  <si>
    <t>ՀՀ Արարատի մարզի Արարատի տրավերտինների և կավերի հանքավայրի տրավերտինների և «Հարավային» տեղամասի կավերի բացահանքեր</t>
  </si>
  <si>
    <t>Պ-645
05.04.2021թ.</t>
  </si>
  <si>
    <t>«Լեռքար» ՍՊԸ</t>
  </si>
  <si>
    <t>ՀՀ  Շիրակ մարզ, Կայծքարի հրաբխային տուֆեր</t>
  </si>
  <si>
    <t xml:space="preserve">«ԳԵՂԻ ԳՕԼԴ» ՍՊԸ  </t>
  </si>
  <si>
    <t xml:space="preserve">ՀՀ Սյունիքի մարզի Ոսկեձորի ոսկի-բազմամետաղային </t>
  </si>
  <si>
    <t>«Հարբովաս» ՍՊԸ</t>
  </si>
  <si>
    <t>պեմզային  տուֆեր</t>
  </si>
  <si>
    <t>ՀՀ  Շիրակի մարզ, Անիի պեմզային տուֆեր /Քար-2 տեղ./</t>
  </si>
  <si>
    <t>ՀՀ  Տավուշի մարզ, Մայիսյան կամրջի ԱԿԽ</t>
  </si>
  <si>
    <t xml:space="preserve">«ԿՐԻՎՈՅՇԻՆ» ՍՊԸ </t>
  </si>
  <si>
    <t>«Թալինի ԱՏՃ» ՓԲԸ</t>
  </si>
  <si>
    <t>ՀՀ  Արագածոտնի մարզ, Թալինի նդեզիտադացիտ</t>
  </si>
  <si>
    <t>ՀՀ  Կոտայքի մարզ, Արամուսի բազալտ /Արմենիուս տեղ./</t>
  </si>
  <si>
    <t xml:space="preserve">բազալտ </t>
  </si>
  <si>
    <t>«Ագարակի ՊՄԿ» ՓԲԸ</t>
  </si>
  <si>
    <t xml:space="preserve"> </t>
  </si>
  <si>
    <t>բենտոնիտային կավեր</t>
  </si>
  <si>
    <t>«Ֆրակցիա» ՓԲԸ</t>
  </si>
  <si>
    <t>ՀՀ  Կոտայքի մարզ, Ջրաբերի լիթոիդային պեմզա /Հարավ-արևմտյան տեղամասի Արևմտյան թև/</t>
  </si>
  <si>
    <t>տրավերտինների և կավեր</t>
  </si>
  <si>
    <t>պեմզային ավազ</t>
  </si>
  <si>
    <t>«Էյ Թի Էմ Սի» ՓԲԸ</t>
  </si>
  <si>
    <t>ՀՀ  Արարատի մարզ, Արարատի տրավերտին և կավ Քարքարոտ տեղամաս</t>
  </si>
  <si>
    <t>«ԼԱՄՕ» ՍՊԸ</t>
  </si>
  <si>
    <t>ՀՀ Կոտայքի մարզ, Արամուսի բազալտ</t>
  </si>
  <si>
    <t>«ՄԵՐՈՒԺԱՆ-ԳՐԻԳՈՐ» ՍՊԸ</t>
  </si>
  <si>
    <t>ՀՀ  Գեղարքունիքի մարզ, Լճաշենի հրաբխային խարամի հանքավայրի «Հյուսիսային» տեղ.</t>
  </si>
  <si>
    <t>խարամ</t>
  </si>
  <si>
    <t>«Մ.Մ.Պ» ՍՊԸ</t>
  </si>
  <si>
    <t>ՀՀ Գեղարքունիքի մարզի Լանջաղբյուրի հրաբխային ավազի հանքավայր</t>
  </si>
  <si>
    <t xml:space="preserve"> հրաբխային            ավազ</t>
  </si>
  <si>
    <t>ՊՎ-294              06.11.12թ</t>
  </si>
  <si>
    <t>ՊՎ-079             31.10.12թ</t>
  </si>
  <si>
    <t>ՊՎ-148             31.10.12թ</t>
  </si>
  <si>
    <t>ՊՎ-135          31.10.12թ</t>
  </si>
  <si>
    <t>ՊՎ-126               20.10.12թ</t>
  </si>
  <si>
    <t>ՊՎ-350                  05.12.12թ</t>
  </si>
  <si>
    <t>ՊՎ-088                20.10.12թ</t>
  </si>
  <si>
    <t>ՊՎ-284               28.12.12թ</t>
  </si>
  <si>
    <t>ՊՎ-336                   24.07.13թ</t>
  </si>
  <si>
    <t>Պ-544                     22.07.2016թ</t>
  </si>
  <si>
    <t>Պ-476                 01.08.13թ</t>
  </si>
  <si>
    <t>Պ-474                28.08.13թ</t>
  </si>
  <si>
    <t>ՊՎ-453                 16.05.13թ</t>
  </si>
  <si>
    <t>ՊՎ-311                05.04.13թ</t>
  </si>
  <si>
    <t>ՊՎ-448                  31.01.13թ</t>
  </si>
  <si>
    <t>ՊՎ-304                         31.10.12թ</t>
  </si>
  <si>
    <t>Պ-488                    15.10.13թ</t>
  </si>
  <si>
    <t>Պ-505                   07.07.14թ.</t>
  </si>
  <si>
    <t>Պ-537                 29.09.2017թ.</t>
  </si>
  <si>
    <t>«Խառնարան» ՓԲԸ</t>
  </si>
  <si>
    <t>«Հասակ» ՍՊԸ</t>
  </si>
  <si>
    <t>ՀՀ  Արագածոտնի մարզ, Վ.Բազմաբերդի տուֆ /2-րդ տեղ./</t>
  </si>
  <si>
    <t xml:space="preserve">«ԱՐԿԻ» ՍՊԸ </t>
  </si>
  <si>
    <t>ՀՀ Արագածոտնի մարզի Կաքավաձորի տուֆի հանքավայրի  Պարտիզակ տեղամաս</t>
  </si>
  <si>
    <t>Պ-575
31.01.2018թ,</t>
  </si>
  <si>
    <t>«Սաֆարդայ» ՍՊԸ</t>
  </si>
  <si>
    <t>ՀՀ  Արագածոտնի մարզ, Եղնիկի տուֆ</t>
  </si>
  <si>
    <t xml:space="preserve">«ՀԻԴԴԵՆ ԳՈԼԴ» ՍՊԸ </t>
  </si>
  <si>
    <t>ՀՀ Արագածոտնի մարզ, Արագածի պեռլիտի հանաքավայր</t>
  </si>
  <si>
    <t>Պ-565
24.10.2017թ.</t>
  </si>
  <si>
    <t>«ՍՄԲԱՏԱԲԵՐԴ» ԲԲԸ</t>
  </si>
  <si>
    <t>ՀՀ Վայոց ձորի մարզի Սմբատաբերդի անդեզիտաբազալտների հանքավայր</t>
  </si>
  <si>
    <t>անդեզիտաբա-զալտներ</t>
  </si>
  <si>
    <t>Պ-632
01.12.2020թ.</t>
  </si>
  <si>
    <t>ՀՀ  Կոտայքի մարզ, Նորագյուղի անդեզիտաբազալտներ</t>
  </si>
  <si>
    <t xml:space="preserve">«ՆԱԻՐԻԻ ՃՇՇ» ԲԲԸ </t>
  </si>
  <si>
    <t>ՀՀ  Կոտայքի մարզ, Եղվարդի ռիոլիտա-դացիտների հանքավայրի հարավ-արևելյան տեղամաս</t>
  </si>
  <si>
    <t>ռիոլիտա-դացիտներ</t>
  </si>
  <si>
    <t>«ՀԻՍԱԼԳԱԳ» ՍՊԸ</t>
  </si>
  <si>
    <t>ՀՀ Արագածոտնի մարզի Կաքավաձորի տուֆերի հանքավայրի Կարմիրսարի                                                                  տեղամաս</t>
  </si>
  <si>
    <t>Պ-626
22.09.2020թ.</t>
  </si>
  <si>
    <t>«Կամսար Մակարյան» ԱՁ</t>
  </si>
  <si>
    <t>ՀՀ  Սյունիքի մարզ, Շաքիի բազալտ և անդեզիտաբազալտ
/«Նապաստակի ձոր&gt; և «Գոմեր&gt; տեղամասեր/</t>
  </si>
  <si>
    <t>բազալտ և անդեզիտա-բազալտ</t>
  </si>
  <si>
    <t>ակխ</t>
  </si>
  <si>
    <t>«Արգաս» ՍՊԸ</t>
  </si>
  <si>
    <t>ՀՀ  Արագածոտնի
մարզ, Շղարշիկի տուֆ</t>
  </si>
  <si>
    <t>ՀՀ Արարատի մարզի Արարատի տրավերտինների և կավերի հանքավայրի Վանաշենի  տրավերտինների տեղամաս</t>
  </si>
  <si>
    <t>«Ավագ և Աշոտ» ՍՊԸ</t>
  </si>
  <si>
    <t>ՀՀ  Արագածոտնի մարզ, Կաքավաձորի տուֆ /2-րդ տեղ/</t>
  </si>
  <si>
    <t>«Սիմ» ՍՊԸ</t>
  </si>
  <si>
    <t>ՀՀ  Արագածոտնի մարզ, Կաքավաձորի տուֆ</t>
  </si>
  <si>
    <t>«Լեռ-Էքս» ՍՊԸ</t>
  </si>
  <si>
    <t>ՀՀ  Սյունիքի մարզ, Հանքասարի պղինձ-մոլիբդեն /Կենտրոնական տեղ./</t>
  </si>
  <si>
    <t>«ԱՐՍԹՈՈՒՆ» ՍՊԸ</t>
  </si>
  <si>
    <t>ՀՀ  Կոտայքի մարզ, Քաղսիի բազալտի հանքավայր</t>
  </si>
  <si>
    <t xml:space="preserve"> բազալտ</t>
  </si>
  <si>
    <t>ՀՀ  Կոտայքի մարզ, Եղվարդի անդեզիտաբազալտ</t>
  </si>
  <si>
    <t xml:space="preserve">«ՌԱՖ-ՇԻՆ» ՍՊԸ        </t>
  </si>
  <si>
    <t>«Խարամ» ԱԿ</t>
  </si>
  <si>
    <t xml:space="preserve">ՀՀ  Արագածոտնի մարզ, Աշտարակի հրաբխային խարամ </t>
  </si>
  <si>
    <t>գիպսատար կավ և բազալտ</t>
  </si>
  <si>
    <t>«ԿԱՄԱՐ 006» ՍՊԸ</t>
  </si>
  <si>
    <t>ՀՀ Արագածոտնի մարզի Ակունքի տուֆերի հանքավայր</t>
  </si>
  <si>
    <t>Պ-650
25.05.2021թ.</t>
  </si>
  <si>
    <t>«Վի էյջ Սթոուն» ՍՊԸ</t>
  </si>
  <si>
    <t>Երևան,Աստղիկի գիպսատար կավ և բազալտ /գիպսատար կավերի Արևելյան տեղ./</t>
  </si>
  <si>
    <t>ՊՎ-007                22.08.12թ</t>
  </si>
  <si>
    <t>ՊՎ-209               31.10.12թ</t>
  </si>
  <si>
    <t>ՊՎ-218                 23.10.12թ</t>
  </si>
  <si>
    <t>ՊՎ-276            06.11.12թ</t>
  </si>
  <si>
    <t>Պ-503                 09.07.14թ.</t>
  </si>
  <si>
    <t>ՊՎ-094              16.08.12թ</t>
  </si>
  <si>
    <t>ՊՎ-214                 20.10.12թ</t>
  </si>
  <si>
    <t>ՊՎ-215                   20.10.12թ</t>
  </si>
  <si>
    <t>Պ-551                 30.12.2016թ.</t>
  </si>
  <si>
    <t>ՊՎ-142               20.10.12թ</t>
  </si>
  <si>
    <t>ՊՎ-137                   06.11.12թ</t>
  </si>
  <si>
    <t xml:space="preserve">ՊՎ-201                   25.12.14թ.
</t>
  </si>
  <si>
    <t>ՊՎ-102                 20.10.12թ</t>
  </si>
  <si>
    <t>ՊՎ-105                    20.10.12թ</t>
  </si>
  <si>
    <t>ՊՎ-164             22.11.12թ</t>
  </si>
  <si>
    <t>ՊՎ-052               20.10.12թ</t>
  </si>
  <si>
    <t xml:space="preserve">«ԲԱՐԵԲԵՐ ՏՈՒՖ» ՍՊԸ </t>
  </si>
  <si>
    <t>ՀՀ Շիրակի մարզի Արթիկի հրաբխային տուֆերի հանքավայրի Հարավային տեղամաս</t>
  </si>
  <si>
    <t>Պ-540 06.08.2016թ</t>
  </si>
  <si>
    <t>մարմար</t>
  </si>
  <si>
    <t>«ՈՒԿՐՇԻՆ » ԲԲԸ</t>
  </si>
  <si>
    <t>ՀՀ  Լոռու մարզ, ՈՒրասարի դոլերիտային բազալտի հանքավայր</t>
  </si>
  <si>
    <t xml:space="preserve">դոլերիտային 
բազալտի </t>
  </si>
  <si>
    <t>«ՍԼՈԲԵՐ» ՍՊԸ</t>
  </si>
  <si>
    <t>ՀՀ  Արագածոտնի մարզ, Սասունիկի բազալտի հանքավայր</t>
  </si>
  <si>
    <t xml:space="preserve">«ԲԱԶԱԼՏ 7» ՍՊԸ </t>
  </si>
  <si>
    <t xml:space="preserve">ՀՀ Սյունիքի մարզի  Անգեղակոթի բազալտի հանքավայր  </t>
  </si>
  <si>
    <t>Պ-604
15.08.2019թ.</t>
  </si>
  <si>
    <t>ՀՀ  Արարատի մարզ, Շահումյանի ԱԿԽ</t>
  </si>
  <si>
    <t xml:space="preserve">«ՄԼ ՄԱՅՆԻՆԳ» ՍՊԸ                             </t>
  </si>
  <si>
    <t>ՀՀ Արագածոտնի մարզի Աշտարակի հրաբխային ավազի հանքավայրի Կոն-2 տեղամաս</t>
  </si>
  <si>
    <t xml:space="preserve"> հրաբխային ավազներ</t>
  </si>
  <si>
    <t>Պ-584
26.06.2018թ</t>
  </si>
  <si>
    <t xml:space="preserve">ՀՀ Արմավիրի մարզ,  Մարգարայի ավազի հանքավայրի արևմտյան, 2-րդ և 3-րդ տեղամասեր </t>
  </si>
  <si>
    <t>ՀՀ Արագածոտնի մարզի Ոսկեհատի բազալտի հանքավայր</t>
  </si>
  <si>
    <t>ՀՀ  Կոտայքի մարզ, Կարապիձորի լիթոիդային պեմզայի հանքավայրի 2-րդ տեղամաս</t>
  </si>
  <si>
    <t>ՀՀ Արագածոտնի մարզի Արտենիի պեռլիտային ավազների հանքավայրի հարավային տեղամաս</t>
  </si>
  <si>
    <t>պեռլիտային ավազներ</t>
  </si>
  <si>
    <t>Պ-590
15.10.2018թ.</t>
  </si>
  <si>
    <t>ՀՀ  Կոտայքի մարզ, Կարապիձորի բազալտի հանքավայր</t>
  </si>
  <si>
    <t>ՀՀ Արարատի մարզի Կարմիրսարի կրաքարային մերգելների հանքավայր</t>
  </si>
  <si>
    <t>կրաքարային մերգելներ</t>
  </si>
  <si>
    <t>Պ-641
16.03.2021թ.</t>
  </si>
  <si>
    <t>«ԾՈՎԻՆԱՐ-ԼՈՒՍԻՆԵ» ՍՊԸ</t>
  </si>
  <si>
    <t>ՀՀ  Շիրակի մարզ, Խարկովի տուֆերի և խարամի  հանքավայր</t>
  </si>
  <si>
    <t>տուֆ և խարամ</t>
  </si>
  <si>
    <t>դոլերիտային բազալտ</t>
  </si>
  <si>
    <t>Պ-508                   09.07.14թ.</t>
  </si>
  <si>
    <t>Պ-538                      25.04.16թ.</t>
  </si>
  <si>
    <t>Պ-235                      30.08.12թ</t>
  </si>
  <si>
    <t>ՊՎ-252                  22.11.12թ</t>
  </si>
  <si>
    <t>Պ-552                   13.04.2017թ.</t>
  </si>
  <si>
    <t>Պ-522                     27.04.15թ.</t>
  </si>
  <si>
    <t>Պ-499                 29.02.16թ.</t>
  </si>
  <si>
    <t>Պ-493                     25.02.14թ</t>
  </si>
  <si>
    <t>ՅՈՒՏԱՆ» ՍՊԸ</t>
  </si>
  <si>
    <t>ՀՀ  Շիրակի մարզ, Գյուլիբուլախի տուֆի հանքավայր</t>
  </si>
  <si>
    <t>Պ-498                    04.04.14թ</t>
  </si>
  <si>
    <t>«ՀՐԱԶԴԱՆԻ ՃՇՇՁ» ԲԲԸ</t>
  </si>
  <si>
    <t>ՀՀ Կոտայքի մարզի Կաքավաձորի գրանոդիորիտների հանքավայր</t>
  </si>
  <si>
    <t>Պ-628
01.02.2021թ.</t>
  </si>
  <si>
    <t>մարմարացված կրաքար</t>
  </si>
  <si>
    <t xml:space="preserve">«ԱԽՈՒՐՅԱՆԻ ԿՈՈՊՇԻՆ» ՍՊԸ </t>
  </si>
  <si>
    <t xml:space="preserve">ՀՀ Շիրակի մարզի անդեզիտների հանքավայրի անդեզիտաբազալտների Կառնուտ-1»  տեղամաս </t>
  </si>
  <si>
    <t>Պ-651
01.06.2021թ.</t>
  </si>
  <si>
    <t xml:space="preserve">«ՂԱՐԱԳՈՒԼՅԱՆՆԵՐ» ՓԲԸ  </t>
  </si>
  <si>
    <t>ՀՀ Սյունիքի մարզի Վերին Վարդանիձորի ոսկի-բազմամետաղային հանքավայրի Կենտրոնական տեղամաս</t>
  </si>
  <si>
    <t>Պ-547 25.10.2016թ.</t>
  </si>
  <si>
    <t>«ՎԱՐԴԵՆԻՍԻ ՔԱՐՀԱՆՔ ՎԱՐՉՈւԹՅՈւՆ» ԲԲԸ</t>
  </si>
  <si>
    <t>ՀՀ Գեղարքունիքի մարզի Սուբաթանի տուֆի հանքավայր</t>
  </si>
  <si>
    <t>Պ-643
19.03.2021թ.</t>
  </si>
  <si>
    <t>«Կոտայքի ՃՇՇ&gt; ՍՊԸ</t>
  </si>
  <si>
    <t>Կամարիսի</t>
  </si>
  <si>
    <t>դիաբազային պորֆիրիտներ</t>
  </si>
  <si>
    <t>«Կողբաքար» ՍՊԸ</t>
  </si>
  <si>
    <t>ՀՀ  Տավուշի մարզ, Հարճիս-Պտղավանի ԱԿԽ</t>
  </si>
  <si>
    <t>ՊՎ-321 31.10.12թ</t>
  </si>
  <si>
    <t>«ՆՎԵՐ ԷԴԳԱՐԻ ՊԵՏՐՈՍՅԱՆ» ՍՊԸ</t>
  </si>
  <si>
    <t>ՀՀ Կոտայքի մարզի Աղվերանի մարմարի հանքավայր</t>
  </si>
  <si>
    <t>Պ-635
02.02.2021թ.</t>
  </si>
  <si>
    <t>«ԱՐԾԱԹԵ ՍՅՈՒՆ» ՍՊԸ</t>
  </si>
  <si>
    <t>ՀՀ Շիրակի մարզի Գոգհովիտի բազալտի հանքավայր</t>
  </si>
  <si>
    <t>Պ-601
14.05.2019թ.</t>
  </si>
  <si>
    <t>տորֆ</t>
  </si>
  <si>
    <t>ՀՀ  Լոռու մարզ, Լալվարի տուֆա ավազաքար</t>
  </si>
  <si>
    <t>տուֆաավազաքար</t>
  </si>
  <si>
    <t>«Սերյոժա և Զորիկ» ՍՊԸ</t>
  </si>
  <si>
    <t>ՀՀ   Տավուշի մարզ, Արճիսի բազալտ</t>
  </si>
  <si>
    <t>ՊՎ-259 31.10.12թ</t>
  </si>
  <si>
    <t>«Բորիսովկա Սթոուն» ՍՊԸ</t>
  </si>
  <si>
    <t>ՀՀ  Սյունիքի մարզ, Ծղուկի բազալտ</t>
  </si>
  <si>
    <t>ՊՎ-199 22.11.12թ</t>
  </si>
  <si>
    <t>ՀՀ  Արարատի մարզ, Արարատի տրավերտին և կավ /Գորովանի տեղ./</t>
  </si>
  <si>
    <t xml:space="preserve">տրավերտին և կավ </t>
  </si>
  <si>
    <t>ՊՎ-367 03.07.13թ</t>
  </si>
  <si>
    <t xml:space="preserve">«Օրիենթ Սթոն» ՍՊԸ </t>
  </si>
  <si>
    <t xml:space="preserve">Պ-468  24.07.13թ </t>
  </si>
  <si>
    <t xml:space="preserve">ՀՀ  Արարատի մարզ, Արարատի տրավերտիններ և կավ </t>
  </si>
  <si>
    <t xml:space="preserve">տրավերտիններ և կավ </t>
  </si>
  <si>
    <t>«Գևմար» ՍՊԸ</t>
  </si>
  <si>
    <t>ՀՀ  Տավուշի մարզ, Քյորփլիի ֆելզիթային տուֆ</t>
  </si>
  <si>
    <t>ֆելզիթային տուֆ</t>
  </si>
  <si>
    <t xml:space="preserve">«Առողջ Սունկ» ՍՊԸ </t>
  </si>
  <si>
    <t>ՀՀ  Արագածոտնի մարզ, Լուկաշինի տուֆ /10-C1 բլոկ/</t>
  </si>
  <si>
    <t xml:space="preserve"> ՊՎ-076 20.10.12թ</t>
  </si>
  <si>
    <t>ՀՀ  Սյունիքի մարզ, Անգեղակոթի բազալտ /Չոր –Ձոր տեղ./</t>
  </si>
  <si>
    <t>ՀՀ  Շիրակի մարզ, Արթիկի տուֆ /Հարավային տեղ. XXV1- B բլոկ/</t>
  </si>
  <si>
    <t>ք.Երևան,Սպանդարյանի տուֆերի և բազալտի հանքավայրի բազալտի 3-րդ տեղամաս</t>
  </si>
  <si>
    <t>ՀՀ  Շիրակի մարզ, Արթիկի  տուֆ /Հարավային տեղ.
«Ա&gt; N1 և «Գ&gt; N3 տեղ./</t>
  </si>
  <si>
    <t>ՀՀ  Շիրակի մարզ, Արթիկ տուֆ /Հարավային տեղ.
հյուսիս-արևմտյան թև/</t>
  </si>
  <si>
    <t>ՀՀ Արարատի մարզ, Արարատի տրավերտինի և կավերի /Ամրոցասար տեղ./</t>
  </si>
  <si>
    <t>ՀՀ  Կոտայքի մարզ, Կարենիսի լիթոիդային պեմզա /Կենտրոնական տեղ./</t>
  </si>
  <si>
    <t xml:space="preserve">«ՊԱՍԵՊ ԻՆԹԵՐՆԵՅՇՆԼ»    ՓԲԸ                 </t>
  </si>
  <si>
    <t>ՀՀ  Սյունիքի մարզ, Շաքիի բազալտ /1-ին և 2-րդ տեղամասեր/</t>
  </si>
  <si>
    <t xml:space="preserve">ՀՀ  Լոռու մարզ, Նովոսելցովո-Սարատովկայի տորֆ  </t>
  </si>
  <si>
    <t>1.</t>
  </si>
  <si>
    <t>2.</t>
  </si>
  <si>
    <t>3.</t>
  </si>
  <si>
    <t>4.</t>
  </si>
  <si>
    <t>5.</t>
  </si>
  <si>
    <t>6.</t>
  </si>
  <si>
    <t>7.</t>
  </si>
  <si>
    <t>Ընդերքօգտագոր- ծողներին վերադարձված գումարներ                (ՀՀ դրամ)</t>
  </si>
  <si>
    <t>ՀՀ  Լոռու մարզ, Քարաբերդի ոսկի /Կենտրոնական տեղ./</t>
  </si>
  <si>
    <t xml:space="preserve">ՀՀ Արարատի մարզ, Արարատի տրավերտին և կավ  </t>
  </si>
  <si>
    <t>ՀՀ  Սյունիքի մարզ, Ագարակի պղնձամոլիբդեն</t>
  </si>
  <si>
    <t>«ԳեոՊրո Մայնինգ Գոլդ » ՍՊԸ</t>
  </si>
  <si>
    <t>ՀՀ  Գեղարքու նիքի
մարզ, Սոթքի ոսկի</t>
  </si>
  <si>
    <t>ոսկու</t>
  </si>
  <si>
    <t>ՊՎ-189 20.10.12թ</t>
  </si>
  <si>
    <t>«ՄԵՐ ՔԱՐԵՐ» ՍՊԸ</t>
  </si>
  <si>
    <t>ՀՀ  Գեղարքունիքի մարզի Մարտունու բազալտների /1A-Բլոկ/ հանքավայր</t>
  </si>
  <si>
    <t>Պ-639
24.02.2021թ.</t>
  </si>
  <si>
    <t>ՀՀ  Արարատի մարզ, Արարատի տրավերտին
/Գորովանի տեղ./</t>
  </si>
  <si>
    <t>ՊՎ-024  22.08.12թ</t>
  </si>
  <si>
    <t xml:space="preserve">«ՊԼԱՏԻՆԻՈՒՄ ՍԹՈՈՒՆ» ՓԲԸ  </t>
  </si>
  <si>
    <t>ՀՀ  Սյունիքի մարզ, Ալվանքի մոնցոնիտ</t>
  </si>
  <si>
    <t>ՊՎ-188  06.11.12թ</t>
  </si>
  <si>
    <t xml:space="preserve">«ՏՆԱՇԻՆ ԿՈՄՊ» ՍՊԸ </t>
  </si>
  <si>
    <t>ՀՀ Գեղարքունիքի մարզի Զովաբերի պեմզային ավազների հանքավայրի «Հարավային» տեղամաս</t>
  </si>
  <si>
    <t>Պ-656 05.08.2021թ.</t>
  </si>
  <si>
    <t>Պ-661  30.09.2021թ.</t>
  </si>
  <si>
    <t>Պ-666              17.12.2021թ.</t>
  </si>
  <si>
    <t>«Զանգեզուրի պղնձամոլիբդենային կոմբինատ» ՓԲԸ</t>
  </si>
  <si>
    <t>ՀՀ  Սյունիքի մարզ, Քաջարանի պղինձ-մոլիբդեն</t>
  </si>
  <si>
    <t>ՊՎ-232 27.11.12թ</t>
  </si>
  <si>
    <t>ՀՀ  Սյունիքի մարզ, Մեղրասարի ոսկու հանքավայր</t>
  </si>
  <si>
    <t>ՊՎ-406  31.01.13թ</t>
  </si>
  <si>
    <t xml:space="preserve">&lt;ՌՌՌ հանքային ջրերի գործարան &gt; ՓԲԸ  </t>
  </si>
  <si>
    <t xml:space="preserve">ՀՀ Կոտայքի մարզի Բջնիի ածխաթթվային հանքային ջրերի թիվ 1/67 (2-ԷԿ կրկնորդ) հորատանցք       </t>
  </si>
  <si>
    <t>արդյունաբերական (շշալցում)</t>
  </si>
  <si>
    <t>ՊՎ-119
20.10.2012թ</t>
  </si>
  <si>
    <t xml:space="preserve">ՀՀ Կոտայքի մարզ, Բջնիի ածխաթթվային ստորերկրյա հանքային ջրերի հանքավայր,         թիվ 1/67 (2-ԷԿ կրկնորդ)   և թիվ 8/69 հորատանցքեր        </t>
  </si>
  <si>
    <t xml:space="preserve">ածխաթթու գազի կորզում
</t>
  </si>
  <si>
    <t xml:space="preserve">ՊՎ-120
20.10.2012թ
</t>
  </si>
  <si>
    <t>«Վանոս-Վար» ՍՊԸ</t>
  </si>
  <si>
    <t>ՀՀ  Կոտայքի մարզ, Ջրաբերի լիթոիդային պեմզա
/Հյուսիսային տեղ./</t>
  </si>
  <si>
    <t>ՊՎ-074 30.08.12թ</t>
  </si>
  <si>
    <t>«ԵՎԱ-ՇԻՆ 2009» ՍՊԸ</t>
  </si>
  <si>
    <t xml:space="preserve">«ԴՈՒՍՏՐ ՄՈՆԻԿԱ» ՍՊԸ </t>
  </si>
  <si>
    <t>ՀՀ  Շիրակի մարզ, Ջաջուռի անդեզիտադացիտ</t>
  </si>
  <si>
    <t>անդեզիտա-դացիտներ</t>
  </si>
  <si>
    <t>ՊՎ-063 20.10.12թ</t>
  </si>
  <si>
    <t xml:space="preserve">«ՍԵՎԱՆ» ՀԱՆՔԱՅԻՆ ՋՐԵՐԻ ԳՈՐԾԱՐԱՆ» ՍՊԸ   </t>
  </si>
  <si>
    <t xml:space="preserve">ՀՀ Գեղարքունիքի մարզ, Սևան ածխաթթվային հանքային ջրի հանքավայրի թիվ 3P հորատանցք                                                      </t>
  </si>
  <si>
    <t xml:space="preserve">արդյունաբերական (շշալցում)
</t>
  </si>
  <si>
    <t>Պ-507
03.10.2014թ.</t>
  </si>
  <si>
    <t>«Ալեքս Հոում» ՍՊԸ «Հանքավան» առողջարանային
համալիր ԲԲԸ</t>
  </si>
  <si>
    <t xml:space="preserve">ՀՀ Կոտայքի մարզ, Հանքավանի
ածխաթթվային
թերմալ հանքային ջրերի հանքավայրի «Հանքավան» տեղամասի թիվ 1/2014 (կրկնորդ թիվ 4/52) հորատանցք                                 </t>
  </si>
  <si>
    <t>բուժական
(ռեկրեացիոն)</t>
  </si>
  <si>
    <t>Պ-536
23.05.2016թ.</t>
  </si>
  <si>
    <t xml:space="preserve">«ԲՆԱՔԱՐ ՏՈՒՖ» ՍՊԸ </t>
  </si>
  <si>
    <t>ՀՀ Շիրակի մարզի Արթիկի տուֆի հանքավայրի արևելյան տեղամաս</t>
  </si>
  <si>
    <t>Պ-562 14.08.2017թ.</t>
  </si>
  <si>
    <t>«Անտրացիտ» ՍՊԸ</t>
  </si>
  <si>
    <t>Կոտայքի մարզ, Գեղաշենի ակխ</t>
  </si>
  <si>
    <t>Պ-686 
21.06.2022թ</t>
  </si>
  <si>
    <t>ՀՀ Լոռու  մարզ, Մղարթի ոսկի /թիվ 8 և 5 հանքային մարմիններ/</t>
  </si>
  <si>
    <t xml:space="preserve"> ոսկի</t>
  </si>
  <si>
    <t>ՊՎ-213 20.10.12թ</t>
  </si>
  <si>
    <t>«ՄԻԿՄԵՏԱԼ» ՓԲԸ</t>
  </si>
  <si>
    <t>ՀՀ Կոտայքի մարզի Ջրաբերի լիթոիդային պեմզայի հանքավայրի Լանջ տեղամաս</t>
  </si>
  <si>
    <t>լիթոիդային                պեմզա</t>
  </si>
  <si>
    <t>Պ-586
05.06.2018թ.</t>
  </si>
  <si>
    <t>«Քարարտ» ՓԲԸ</t>
  </si>
  <si>
    <t>ՀՀ  Տավուշի մարզ, Աճարկուտի  ավազաքարային կրաքար</t>
  </si>
  <si>
    <t>ավազաքարային կրաքար</t>
  </si>
  <si>
    <t>ՊՎ-158 31.10.12թ</t>
  </si>
  <si>
    <t xml:space="preserve">«ՋԵՐՄՈՒԿ ԳՐՈՒՊ» ՓԲԸ    </t>
  </si>
  <si>
    <t xml:space="preserve">ՀՀ Վայոց Ձորի մարզ, Ջերմուկ ածխաթթվային
հանքային ջրերի հանքավայրի թիվ IV-K հորատանցք                                               </t>
  </si>
  <si>
    <t xml:space="preserve">բուժական
(ռեկրեացիոն) և հանգստի  </t>
  </si>
  <si>
    <t>Պ-530
23.05.2016թ.</t>
  </si>
  <si>
    <t xml:space="preserve">ՀՀ Վայոց Ձորի մարզ, Ջերմուկ ածխաթթվային
հանքային ջրերի հանքավայրի թիվ IV-K հորատանցք                                      </t>
  </si>
  <si>
    <t>արդյունաբերական(շշալցում)</t>
  </si>
  <si>
    <t>Պ-535
23.05.2016թ.</t>
  </si>
  <si>
    <t>«ԿԱՐՄԻՐ ՏՈՒՖ» ՍՊԸ</t>
  </si>
  <si>
    <t>ՀՀ Արմավիրի մարզի Երվանդակերտի տուֆերի հանքավայրի թիվ 7-րդ տեղամաս</t>
  </si>
  <si>
    <t>Պ-566 29.09.2017թ.</t>
  </si>
  <si>
    <t>ՊՎ-032  03.09.12թ</t>
  </si>
  <si>
    <t>ՊՎ-106 20.10.12թ</t>
  </si>
  <si>
    <t>«ՄԿՐՏԻՉ ՈՒՄՐՈՅԱՆ» ՍՊԸ</t>
  </si>
  <si>
    <t>ՀՀ Շիրակի մարզի Արեգնադեմի բազալտների հանքավայր</t>
  </si>
  <si>
    <t>Պ-663                 12.11.2021թ.</t>
  </si>
  <si>
    <t>«ԴԱՎ» ՍՊԸ</t>
  </si>
  <si>
    <t>ՀՀ  Տավուշի մարզ, Նոյեմբերյանի ցեոլիտային տուֆ
/Նոր-Կողբի տեղ./</t>
  </si>
  <si>
    <t>ցեոլիտային տուֆ</t>
  </si>
  <si>
    <t>ՊՎ-383 18.12.12թ</t>
  </si>
  <si>
    <t xml:space="preserve">«ՏԵԽՆՈՄԱՆ»   ՍՊԸ  </t>
  </si>
  <si>
    <t xml:space="preserve">ՀՀ Գեղարքունիքի մարզ, Լիճքի ածխաթթվային հանքային ջրի հանքավայր թիվ 8P հորատանցք                                                         </t>
  </si>
  <si>
    <t>ածխաթթու գազի կորզում</t>
  </si>
  <si>
    <t>Պ-506
01.07.2014թ.</t>
  </si>
  <si>
    <t>ՀՀ Գեղարքունիքի  մարզի Լիճքի ածխաթթվային հանքային ջրի հանքավայրի
թիվ 5Р հորատանցք</t>
  </si>
  <si>
    <t>Պ-631
30.10.2020թ.</t>
  </si>
  <si>
    <t>«ԱՎ-Սթոնե» ՍՊԸ</t>
  </si>
  <si>
    <t>Արագածոտնի մարզի Կաթնաղբյուրի տուֆ Սիփան տեղամաս</t>
  </si>
  <si>
    <t>Պ-674 
07.04.2022</t>
  </si>
  <si>
    <t>Կոտայքի մարզի Սարանիստի բազալտ 1-ին տեղ</t>
  </si>
  <si>
    <t>Պ-673 
 07.04.2022</t>
  </si>
  <si>
    <t xml:space="preserve">«ՄԵՐՈՒԺ ԵՎ ԷԼԵՆ» ՍՊԸ </t>
  </si>
  <si>
    <t>ՀՀ Արագածոտնի մարզի Եղնիկի տուֆերի հանքավայրի «Հարավային» տեղամաս</t>
  </si>
  <si>
    <t>Պ-653
23.06.2021թ.</t>
  </si>
  <si>
    <t>Կոտայքի մարզի Եղվարդի հրաբխային խարամ Արևմտյան տեղամաս</t>
  </si>
  <si>
    <t>Պ-682
21.06.2022</t>
  </si>
  <si>
    <t>Շահումյանի ԱԿԽ 1-ին տեղամաս</t>
  </si>
  <si>
    <t>Պ-687 
04.07.2022թ</t>
  </si>
  <si>
    <t>«ՄԳՐԻԳ» ՍՊԸ</t>
  </si>
  <si>
    <t>ՀՀ Արագածոտնի մարզի Ձորաղբյուրի տուֆերի հանքավայր</t>
  </si>
  <si>
    <t>Պ-658
07.09.2021թ.</t>
  </si>
  <si>
    <t>«ՄԵՐՍԱՐ» ՍՊԸ</t>
  </si>
  <si>
    <t>ՀՀ Արագածոտնի մարզի Արտենիի օբսիդիանի հանքավայրի 4-րդ տեղամաս</t>
  </si>
  <si>
    <t>օբսիդիան</t>
  </si>
  <si>
    <t>Պ-665 26.05.2021թ.</t>
  </si>
  <si>
    <t xml:space="preserve">«ՄԱԼԻՇԿԱ ՌԵՍՈՒՐՍԻՍ» ՍՊԸ  </t>
  </si>
  <si>
    <t>ՀՀ Վայոց ձորի մարզի Սպիտակասարի կրաքարի հանքերևակում</t>
  </si>
  <si>
    <t>ԵՀԹ-29/339</t>
  </si>
  <si>
    <t>«ՌՈՒԲԻԶՈՆ» ՍՊԸ</t>
  </si>
  <si>
    <t>ՀՀ Արագածոտնի մարզի Օթևանի տուֆերի հանքավայր</t>
  </si>
  <si>
    <t>ՀՀ Տավուշի մարզի Սաբորի  ավազակոպճային խառնուրդի հանքավայր</t>
  </si>
  <si>
    <t>Պ-556 03.05.2017թ.</t>
  </si>
  <si>
    <t>ՀՀ  Շիրակի մարզ, Քարափի տուֆեր</t>
  </si>
  <si>
    <t>տուֆեր</t>
  </si>
  <si>
    <t>ՊՎ-444 28.08.13թ</t>
  </si>
  <si>
    <t xml:space="preserve">«ԷԶՈՊ»  ՍՊԸ </t>
  </si>
  <si>
    <t>«Լիլի-Արման» ՍՊԸ</t>
  </si>
  <si>
    <t>ՀՀ  Արմավիրի մարզ, Արազիի ավազ
/1-ին, 2-րդ ,3-րդ տեղամասեր/</t>
  </si>
  <si>
    <t>ՊՎ-344  05.12.12թ</t>
  </si>
  <si>
    <t>«Սալբեկա » ՍՊԸ</t>
  </si>
  <si>
    <t>ՀՀ  Սյունիքի մարզ, Աղիտուի բազալտ</t>
  </si>
  <si>
    <t>ՊՎ-204 20.10.12թ</t>
  </si>
  <si>
    <t>«ՀակՎակ» ՍՊԸ</t>
  </si>
  <si>
    <t>Արագածոտնի մարզ Վ. Բազմաբերդի տուֆերի տեղ 2</t>
  </si>
  <si>
    <t>Պ-678 
01.06.2022</t>
  </si>
  <si>
    <t>«Ֆոն տրևի» ՍՊԸ</t>
  </si>
  <si>
    <t>ՀՀ  Սյունիքի մարզ, Եղվարդի մարմարցված կրաքարեր /Արևելյան տեղ./</t>
  </si>
  <si>
    <t xml:space="preserve">մարմարցված կրաքարեր </t>
  </si>
  <si>
    <t>ՊՎ-412 31.01.13թ</t>
  </si>
  <si>
    <t>«ՌՈՒԲԵՆ ԵՎ ԷԴՎԻՆԱ» ՍՊԸ</t>
  </si>
  <si>
    <t>ՀՀ Լոռու մարզի Ղուրսալի Խաչակապի ավազակոպճային խառնուրդի հանքավայրի
Ղուրսալի 3 տեղամասի հարավային թև</t>
  </si>
  <si>
    <t>Պ-662                          03.12.2021թ.</t>
  </si>
  <si>
    <t xml:space="preserve">«ԲԵՍԹ ՄԱՅՆԻՆԳ» ՍՊԸ  </t>
  </si>
  <si>
    <t>ՀՀ Կոտայքի մարզի Նորագյուղի անդեզիտաբազալտների հանքավայրի հարակից (հյուսիսարևելյան) տեղամաս</t>
  </si>
  <si>
    <t>ԵՀԹ-29/351</t>
  </si>
  <si>
    <t>ՀՀ  Արարատի մարզ, Արարատի տրավերտին Օրիենթալ տեղ.</t>
  </si>
  <si>
    <t xml:space="preserve">տրավերտին </t>
  </si>
  <si>
    <t>ՊՎ-469 18.03.13թ</t>
  </si>
  <si>
    <t>Ածխաթթվային ստորերկրյա հանքային ջրեր</t>
  </si>
  <si>
    <t>«ԳԵՎՈՐԳ-ԱՆՈւՇ» ՍՊԸ</t>
  </si>
  <si>
    <t>«ՆԱՐՎԱՆՆԱ» ՍՊԸ</t>
  </si>
  <si>
    <t>ՀՀ Արմավիրի մարզի Երվանդաշատի բազալտի հանքավայր</t>
  </si>
  <si>
    <t>Պ-596
02.02.2019թ.</t>
  </si>
  <si>
    <t>«ՀԱՅՔԱՐ» ԱԿ</t>
  </si>
  <si>
    <t>ՀՀ Լոռու մարզի Սարատովկայի բազալտների հանք,</t>
  </si>
  <si>
    <t>Պ-615
20.01.2020թ</t>
  </si>
  <si>
    <t xml:space="preserve">«Ամադեղա» ՍՊԸ </t>
  </si>
  <si>
    <t>ՀՀ  Կոտայքի մարզ, Ջրաբերի  լիթոիդային պեմզա</t>
  </si>
  <si>
    <t>ՊՎ-078 20.10.12թ</t>
  </si>
  <si>
    <t>ՀՀ  Արագածոտնի
մարզ, Կաթնաղբյուրի տուֆ /Արևելյան տեղ./</t>
  </si>
  <si>
    <t>ՊՎ-037 31.10.12թ</t>
  </si>
  <si>
    <t>«ԱՇՏԱՐԱԿ ՔԱՐՀԱՆՔ» ԲԲԸ</t>
  </si>
  <si>
    <t>ՀՀ  Արագածոտնի մարզ, Բյուրականի տուֆի հանքավայր</t>
  </si>
  <si>
    <t>ՀՀ Արարատի մարզ, Արարատի տրավերտինների և կավերի հանքավայրի «Մանանա գրեյն» տեղամաս</t>
  </si>
  <si>
    <t>Պ-519 20.04.15թ.</t>
  </si>
  <si>
    <t xml:space="preserve">«ՄՈԴՈՒՍ ԳՐԱՆՈՒՄ» ՍՊԸ  </t>
  </si>
  <si>
    <t>ՀՀ Արարատի մարզի Արարատի տրավերտինների և կավերի հանքավայրի
տրավերտինների «Արլյու» տեղամաս</t>
  </si>
  <si>
    <t>Պ-690 04.08.2022թ.</t>
  </si>
  <si>
    <t>Երևան,Սպանդարյանի բազալտներ</t>
  </si>
  <si>
    <t>ՊՎ-101 20.10.12թ</t>
  </si>
  <si>
    <t>«ՏԻ-ՍԼԱ» ՍՊԸ</t>
  </si>
  <si>
    <t>ՀՀ Սյունիքի մարզի Անգեղի անդեզիտաբազալտների հանքավայր</t>
  </si>
  <si>
    <t>Պ-702               30.12.2022թ</t>
  </si>
  <si>
    <t>ՀՀ Գեղարքունիքի մարզի Գեղհովիտի բազալտների հանքավայրի «Աղբյուրի գլուխ-1» տեղամաս</t>
  </si>
  <si>
    <t>ԵՀԹ-29/362</t>
  </si>
  <si>
    <t>«ՄԱՐՏԻԿՅԱՆ
ԵՂԲԱՅՐՆԵՐ » ՍՊԸ</t>
  </si>
  <si>
    <t>ՀՀ  Արագածոտնի մարզ, Կոշի տուֆի հանքավայրի «Կոշ-2» տեղամաս</t>
  </si>
  <si>
    <t>ՀՀ Արագածոտնի մարզի Արտենիի օբսիդիանի հանքավայրի 5-րդ
տեղամաս</t>
  </si>
  <si>
    <t>ԵՀԹ-29/367</t>
  </si>
  <si>
    <t>«ՊԵԳԱ» ՍՊԸ</t>
  </si>
  <si>
    <t xml:space="preserve">ՀՀ Լոռուի մարզի Բորբորթի դիաբազային պորֆիրիտների </t>
  </si>
  <si>
    <t>Պ-633
14.01.2021թ.</t>
  </si>
  <si>
    <t>ՇԻՐԻՆՇԻՆ ՍՊԸ</t>
  </si>
  <si>
    <t>ք. Երևան Սպանդարյանի բազալտների հանքավայր</t>
  </si>
  <si>
    <t>Պ-623
15.06.2020թ.</t>
  </si>
  <si>
    <t xml:space="preserve"> «ՄԱՐԻԱՄ-ԳԱՐԻԿ» ՍՊԸ </t>
  </si>
  <si>
    <t>ՀՀ Գեղարքունիքի մարզի Մարտունու բազալտների հանքավայրի (2B և 3CI բլոկներ)_</t>
  </si>
  <si>
    <t>Պ-644
02.04.2021թ.</t>
  </si>
  <si>
    <t>«ՓԵՐՖԵՔԹ ՍԹՈՈՒՆ» ՍՊԸ</t>
  </si>
  <si>
    <t>ՀՀ Արմավիրի մարզի Կարմրաշեն-Մաստարայի տուֆի հանքավայրի հյուսիս-արևելյան տեղամաս</t>
  </si>
  <si>
    <t>Պ-578
23.02.2018թ.</t>
  </si>
  <si>
    <t>«ՏՐԱՎԵՐՏԻՆ» ՍՊԸ</t>
  </si>
  <si>
    <t>ՀՀ Արարատի մարզի Արտավազդի  օնիքսանման մարմարի, տրավերտինի և
գունավոր փշրաքարերի հանքավայր</t>
  </si>
  <si>
    <t>օնիքսանման մարմարի, տրավերտինի և
գունավոր փշրաքարե</t>
  </si>
  <si>
    <t>Պ-695 04.10.2022թ.</t>
  </si>
  <si>
    <t>«Ռունազ» ՍՊԸ</t>
  </si>
  <si>
    <t>ՀՀ  Շիրակի մարզ, Ռունազի պեմզային տուֆ
/Ռունազի տեղ./</t>
  </si>
  <si>
    <t>ՊՎ-384  18.12.12թ</t>
  </si>
  <si>
    <t>«ՔԱԼՈՅԱՆ» ՍՊԸ</t>
  </si>
  <si>
    <t>ՀՀ Գեղարքունիքի մարզի  Ձորագյուղի (Ծակքարի) պեռլիտային ավազի հանքավայրի 2-րդ տեղամաս</t>
  </si>
  <si>
    <t>Պ-598
25.02.2019թ</t>
  </si>
  <si>
    <t>«ՄԱԼԿԵՍ» ՍՊԸ</t>
  </si>
  <si>
    <t>ՀՀ Սյունիքի մարզի Լեռնաձորի ավազակոպճային խառնուրդի հանքավայրի                   ՄԱԼԿԵՍ տեղամաս</t>
  </si>
  <si>
    <t>ԵՀԹ-29/352</t>
  </si>
  <si>
    <t>«ԷՆ ԷՌ ԷՄ (Նեյչրլ Ռիսորս Մենեջմենթ)» ՓԲԸ</t>
  </si>
  <si>
    <t>ՀՀ Սյունիքի մարզի Դաստակերտի պղինձ-մոլիբդենային հանքավայր</t>
  </si>
  <si>
    <t>«ՍԵՐՏԻԳ» ՍՊԸ</t>
  </si>
  <si>
    <t>ՀՀ  Արարատի մարզ, «Լուսառատ-1» ավազի հանքավայր</t>
  </si>
  <si>
    <t>Պ-523 01.06.15թ.</t>
  </si>
  <si>
    <t>«Զ.ՎԱՐԴԱՆՅԱՆ» ՍՊԸ</t>
  </si>
  <si>
    <t>ՀՀ Արագածոտնի մարզի Լուկաշինի տուֆերի հանքավայր</t>
  </si>
  <si>
    <t>Պ-694  04.10.2022թ</t>
  </si>
  <si>
    <t>«ՎԱԳ ՔԱՐ» ՍՊԸ</t>
  </si>
  <si>
    <t>ՀՀ Արարատի մարզի Արարատի տրավերտինների  հանքավայրի Գոռավանի տեղամաս</t>
  </si>
  <si>
    <t>Պ-557 03.05.2017թ.</t>
  </si>
  <si>
    <t>Պ-667
11.01.2022թ.</t>
  </si>
  <si>
    <t>«ՆՌԱՆԵ ՍԹՈՈՒՆ» ՍՊԸ</t>
  </si>
  <si>
    <t>ՀՀ Կոտայքի մարզի Բալահովիտի բազալտների հանքավայր</t>
  </si>
  <si>
    <t>Պ-688 13.07.2022թ.</t>
  </si>
  <si>
    <t>ՀՀ Շիրակի մարզի Ղարիբջանյանի ավազակոպճային խառնուրդի հանքավայր</t>
  </si>
  <si>
    <t>Պ-668
02.02.2022թ.</t>
  </si>
  <si>
    <t>«Էդգար և Արման» ՍՊԸ</t>
  </si>
  <si>
    <t>ՀՀ  Շիրակի մարզ, Արթիկի հրաբխային խարամ /Հառիճի տեղ./</t>
  </si>
  <si>
    <t xml:space="preserve">հրաբխային խարամ </t>
  </si>
  <si>
    <t>ՊՎ-006 06.11.12թ</t>
  </si>
  <si>
    <t xml:space="preserve"> ավազի և կոպճագլաքարային
խառնուրդ</t>
  </si>
  <si>
    <t>ՀՀ  Վայոց Ձորի մարզ, Ազատեկի ոսկի-բազմամետաղ</t>
  </si>
  <si>
    <t>«Վայք Գոլդ» ՍՊԸ</t>
  </si>
  <si>
    <t xml:space="preserve">«Չոր Ձոր» ՍՊԸ </t>
  </si>
  <si>
    <t>«Հասինէդ» ՍՊԸ</t>
  </si>
  <si>
    <t>ՀՀ   Արմավիրի մարզ, Ապագայի ավազի և կոպճագլաքա
րային խառնուրդ</t>
  </si>
  <si>
    <t>ավազի և կոպճագլաքա-րային խառնուրդ</t>
  </si>
  <si>
    <t>«Ա.Ա.Բ. ՊՐՈԵԿՏ» ՍՊԸ</t>
  </si>
  <si>
    <t>ՀՀ Լոռու մարզի Քարաբերդի քվարցային գաբրոդիորիտների (գրանոդիորիտների) հանքավայր</t>
  </si>
  <si>
    <t>գաբրոդիորիտներ</t>
  </si>
  <si>
    <t>Պ-640
23.03.2021թ.</t>
  </si>
  <si>
    <t>«Ակտիվ Լեռնագործ»  ՍՊԸ</t>
  </si>
  <si>
    <t xml:space="preserve">  ՀՀ  Սյունիքի մարզ, Այգեձորի պղինձ-մոլիբդեն  /Կենտրոնա
կան մաս/</t>
  </si>
  <si>
    <t>ՊՎ-425 28.12.12թ</t>
  </si>
  <si>
    <t xml:space="preserve">«ԴԱՆ ԵՂԲԱՅՐՆԵՐ» ՍՊԸ </t>
  </si>
  <si>
    <t>ՀՀ  Տավուշի մարզ, Սպիտակաջրի ավազակոպճային խառնուրդի հանքավայր</t>
  </si>
  <si>
    <t>ԵՀԹ-29/342</t>
  </si>
  <si>
    <t xml:space="preserve">ՀՀ  Շիրակի մարզ, Գյուլիբուլախի բազալտ </t>
  </si>
  <si>
    <t xml:space="preserve">«ԴԱՆՍԱՌ» ՍՊԸ </t>
  </si>
  <si>
    <t>ՀՀ Շիրակի մարզի Գյուլիբուլախի տուֆերի հանքավայր</t>
  </si>
  <si>
    <t>Պ-607
15.08.2019թ.</t>
  </si>
  <si>
    <t>«ՄԱԼԱԽԻՏ ԳՐՈՒՊ» ՍՊԸ</t>
  </si>
  <si>
    <t>ՀՀ Վայոց ձորի մարզի Սալիի տրավերտինների հանքավայր</t>
  </si>
  <si>
    <t>Պ-646
25.03.2021թ.</t>
  </si>
  <si>
    <t>«Սերպանտին» ՍՊԸ</t>
  </si>
  <si>
    <t>ՀՀ  Շիրակի մարզ, Արթիկի տուֆ</t>
  </si>
  <si>
    <t>ՊՎ-206 22.11.12թ</t>
  </si>
  <si>
    <t xml:space="preserve">«ԴԱՅՆԱՄԱՅՆ» ՍՊԸ                                   </t>
  </si>
  <si>
    <t>ՀՀ Կոտայքի մարզի «Տիգրան-1»  բազալտի երևակման 1-ին և 2-րդ                    տեղամասեր</t>
  </si>
  <si>
    <t>բազալտի</t>
  </si>
  <si>
    <t>ԵՀԹ-29/349</t>
  </si>
  <si>
    <t>«Երյունա» ՍՊԸ</t>
  </si>
  <si>
    <t>ՀՀ  Գեղարքունիքի
մարզ, Գավառի գիպսաքարեր</t>
  </si>
  <si>
    <t>գիպսաքարեր</t>
  </si>
  <si>
    <t>ՊՎ-081 20.10.12թ</t>
  </si>
  <si>
    <t>«Հուշ» ՍՊԸ</t>
  </si>
  <si>
    <t>ՀՀ  Լոռու մարզ, Սարատովկայի բազալտ
/Հարավ-արևմտյան տեղ./</t>
  </si>
  <si>
    <t>ՊՎ-337  22.11.12թ</t>
  </si>
  <si>
    <t>«ԼԱՐԳՈ-ՎԻՆ» ՍՊԸ</t>
  </si>
  <si>
    <t>ՀՀ Կոտայքի մարզ, Հանքավանի ածխաթթվային ստորերկրյա հանքային ջրերի հանքավայրի  &lt;Հանքավան&gt; տեղամասի թիվ 3/63 հորատանցք</t>
  </si>
  <si>
    <t>բուժական
(ռեկրեացիոն)  և ածխաթթու գազի կորզում</t>
  </si>
  <si>
    <t>ՊՎ-456
25.02.2013թ.</t>
  </si>
  <si>
    <t>«Մուշեղ և Մարինե» ՍՊԸ</t>
  </si>
  <si>
    <t>ՀՀ  Արագածոտնի մարզ, Եղնիկի տուֆ 
/1-ին տեղ./</t>
  </si>
  <si>
    <t>ՊՎ-175  06.11.12թ</t>
  </si>
  <si>
    <t>«ՏՆԱ-ՇԻՆ ԱՇՈՏ» ՍՊԸ</t>
  </si>
  <si>
    <t>ՀՀ Արմավիրի մարզի Հոկտեմբերյանի տուֆերի հանքավայրի Գրե-Ակկոյի տեղամաս</t>
  </si>
  <si>
    <t>Պ-567 29.09.2017թ.</t>
  </si>
  <si>
    <t>ՀՀ  Արմավիրի մարզ, Լուկաշինի տուֆ /8-C1 բլոկ/</t>
  </si>
  <si>
    <t>«ՍՅՈՒԶԻ-ՀՐԱՉՅԱ» ՍՊԸ</t>
  </si>
  <si>
    <t>ՊՎ-219                  31.10.12թ</t>
  </si>
  <si>
    <t>Գեղարքունիքի մարզի Մարտունու</t>
  </si>
  <si>
    <t>«Վարդանի զարթոնքը&gt; ՍՊԸ</t>
  </si>
  <si>
    <t xml:space="preserve"> ՀՀ  Վայոց ձորի մարզ, Սոֆի-Բինայի ոսկի բազմամետաղ</t>
  </si>
  <si>
    <t>ոսկի բազմամետաղ</t>
  </si>
  <si>
    <t>ՊՎ-239 27.09.12թ</t>
  </si>
  <si>
    <t>«ՎՈԼՖԵՆԳՐՈՒՊ» ՍՊԸ</t>
  </si>
  <si>
    <t>ՀՀ Արմավիրի մարզի Ապագայի ավազի և կոպճագլաքարային
խառնուրդի հանքավայր</t>
  </si>
  <si>
    <t>Պ-692 29.03.2023թ.</t>
  </si>
  <si>
    <t>«ԱՆՏՈՆ» ՍՊԸ</t>
  </si>
  <si>
    <t>ՀՀ Լոռու մարզի Մեծ Սարի գրանոդիորիտների հանքավայրի Հարավ-արևելյան»
տեղամաս</t>
  </si>
  <si>
    <t>գրանոդիորիտ</t>
  </si>
  <si>
    <t>Պ-691 17.08.2022թ.</t>
  </si>
  <si>
    <t>«ՎԱՍԻԼ» ՍՊԸ</t>
  </si>
  <si>
    <t>ՀՀ Շիրակի մարզի Արթիկի հրաբխային տուֆերի հանքավայրի «Հարավային» տեղամաս</t>
  </si>
  <si>
    <t>Պ-649
30.04.2021թ.</t>
  </si>
  <si>
    <t>«ԿԼՈՐԻԿ» ՍՊԸ</t>
  </si>
  <si>
    <t>ՀՀ Շիրակի մարզի Արթիկի հրաբխային տուֆերի հանքավայրի «Արևելյան» տեղամաս</t>
  </si>
  <si>
    <t>Պ-689 26.07.2022թ.</t>
  </si>
  <si>
    <t>«ՖԵՐՈ ԳՐՈՒՊ ԳՈԼԴ» ՍՊԸ</t>
  </si>
  <si>
    <t>ՀՀ Արագածոտնի մարզի Թուխմանուկի հանքային դաշտի Հարավարևելյան Վլադ» տեղամաս</t>
  </si>
  <si>
    <t>հանքային դաշտ</t>
  </si>
  <si>
    <t>ԵՀԹ-29/355</t>
  </si>
  <si>
    <t xml:space="preserve">«Վ.Է.Վ.» ՍՊԸ                                                              </t>
  </si>
  <si>
    <t>ՀՀ Տավուշի մարզի Հովքի ստորերկրյա քաղցրահամ ջրի թիվ 1 և 2   աղբյուրներ</t>
  </si>
  <si>
    <t xml:space="preserve">արդյունաբերական (շշալցում)  նպատակով քաղցրահամ ջուր 
</t>
  </si>
  <si>
    <t xml:space="preserve">Պ-700
11.04.2023թ.                                                </t>
  </si>
  <si>
    <t>«ԲԵՆՏՈՆԻՏ ՏԵԽՆՈԼՈՋԻ» ՍՊԸ</t>
  </si>
  <si>
    <t xml:space="preserve">ՀՀ Տավուշի մարզի Սարիգյուղի բենտոնիտային կավերի հանքավայրի Կենտրոնական» տեղամաս </t>
  </si>
  <si>
    <t>Պ-648
23.04.2021թ.</t>
  </si>
  <si>
    <t>«ՎԱՅՔ ՌԵՍՈՒՐՍԻՍ» ՍՊԸ</t>
  </si>
  <si>
    <t>ՀՀ Վայոց ձորի մարզի Ազատեկի կրաքարերի հանքերևակում</t>
  </si>
  <si>
    <t>ԵՀԹ-29/348</t>
  </si>
  <si>
    <t>«ԱՐԹՈՒՐ-ՏԱՐՈՆ» ԲԲԸ</t>
  </si>
  <si>
    <t>ՀՀ Լոռու մարզի Ղազարասարի դացիտային տուֆերի և ավազաքարերի հանքավայր</t>
  </si>
  <si>
    <t>դացիտային տուֆեր</t>
  </si>
  <si>
    <t>Պ-699 30.12.2022թ.</t>
  </si>
  <si>
    <t>ՀՀ Գեղարքունիքի մարզի Գեղհովիտի բազալտների  հանքավայրի «Ամուրքար-1» տեղամաս</t>
  </si>
  <si>
    <t>ԵՀԹ-29/363</t>
  </si>
  <si>
    <t>ՀՀ Գեղարքունիքի մարզի Գեղհովիտի բազալտների  հանքավայրի «Ամուրքար-2» տեղամաս</t>
  </si>
  <si>
    <t>ԵՀԹ-29/365</t>
  </si>
  <si>
    <t>«ԽԻՃ» ՍՊԸ</t>
  </si>
  <si>
    <t>ՀՀ Արմավիրի մարզի Փարաքարի բազալտի հանքավայրի Հաղթանակ տեղամաս</t>
  </si>
  <si>
    <t>Պ-696             24.10.2022թ</t>
  </si>
  <si>
    <t xml:space="preserve">«ՍԱՌԺ» ՍՊԸ </t>
  </si>
  <si>
    <t>ՀՀ Շիրակի մարզի  Անիի պեմզային տուֆերի հանքավայրի «ՍԱՌԺ»  տեղամաս</t>
  </si>
  <si>
    <t>ԵՀԹ-29/354</t>
  </si>
  <si>
    <t>«Ակներ» ՍՊԸ</t>
  </si>
  <si>
    <t>ՀՀ   Սյունիքի մարզ, Քարթափի բազալտ</t>
  </si>
  <si>
    <t>ՊՎ-291 23.11.12թ</t>
  </si>
  <si>
    <t>ՀՀ  Արագածոտնի մարզ, Աշտարակի հրաբխային խարամ</t>
  </si>
  <si>
    <t>ՊՎ-073 30.08.12թ</t>
  </si>
  <si>
    <t xml:space="preserve"> «Կարմիր Ավազ» ՍՊԸ     </t>
  </si>
  <si>
    <t xml:space="preserve">«Արայիկ-Սուրեն Տիտանյաններ» ՍՊԸ </t>
  </si>
  <si>
    <t>ՀՀ  Լոռու մարզ, Հաղպատի բազալտ</t>
  </si>
  <si>
    <t>ՊՎ-447 11.02.13թ</t>
  </si>
  <si>
    <t>«ՊԵՄԶԱ ՕԲՍ» ՍՊԸ</t>
  </si>
  <si>
    <t>ՀՀ Կոտայքի մարզի Ջրաբերի լիթոիդային պեմզաների հանքավայրի
Հարավ-արևմտյան տեղամաս</t>
  </si>
  <si>
    <t xml:space="preserve"> լիթոիդային պեմզան</t>
  </si>
  <si>
    <t>Պ-701              30.12.2022թ.</t>
  </si>
  <si>
    <t xml:space="preserve">«ՀԱՅԿ ԳՐՈՒՊ» ՍՊԸ </t>
  </si>
  <si>
    <t>ՀՀ Արագածոտնի մարզի Մաստարայի տուֆի հանքավայրի «Հայք տեղամաս</t>
  </si>
  <si>
    <t>Պ-693 04.10.2022թ.</t>
  </si>
  <si>
    <t>«Արմմանյու» ՍՊԸ</t>
  </si>
  <si>
    <t xml:space="preserve">    ՀՀ   Սյունիքի մարզ,  Շաքիի բազալտներ
 /4-րդ տեղ./</t>
  </si>
  <si>
    <t>ՀՀ Լոռու մարզի Ղուրսալիի ավազակոպճային խառնուրդի հանքավայրի Ղուրսալի-3 տեղամաս</t>
  </si>
  <si>
    <t>Պ-563
20.12.2017թ.</t>
  </si>
  <si>
    <t>«ԼԵՌՆԱԳՈՐԾ» ԱՐՏԱԴՐԱԿԱՆ ԿՈՈՊԵՐԱՏԻՎ</t>
  </si>
  <si>
    <t>«ՄԵՆԴԻԱ ՌԵՍՈՒՐՍԻՍ» ՍՊԸ</t>
  </si>
  <si>
    <t>ՀՀ Վայոց ձորի մարզի Վարդենիսի բազմամետաղների հանքերևակում</t>
  </si>
  <si>
    <t xml:space="preserve">ԵՀԹ-29/370  </t>
  </si>
  <si>
    <t>բազմամետաղ</t>
  </si>
  <si>
    <t>Կաքավաձորի</t>
  </si>
  <si>
    <t>ՊՎ-228 23.11.12թ</t>
  </si>
  <si>
    <t xml:space="preserve">ՍԱՄ.ԿԱՐ.ՔԱՐ. ՍՊԸ </t>
  </si>
  <si>
    <t>ՀՀ Արմավիրի մարզի Հուշակերտի բազալտների  հանքավայր</t>
  </si>
  <si>
    <t>Պ-606
27.11.2019թ.</t>
  </si>
  <si>
    <t>«Ագրոսպասարկում»     ԱՄ-ի Վարդենիսի շրջանային միավորում» ԲԲԸ</t>
  </si>
  <si>
    <t>ՀՀ Գեղարքունիքի մարզ, Ծովակի պեմզային ավազներ
/հյուսիսային տեղ/</t>
  </si>
  <si>
    <t>պեմզային ավազներ</t>
  </si>
  <si>
    <t>ՊՎ-255 23.11.12թ</t>
  </si>
  <si>
    <t>«Եղիկյաններ» ԱԿ</t>
  </si>
  <si>
    <t>ՀՀ  Լոռու մարզ, Ուրթալանջի դոլերիտ
/Հյուսիսային տեղ./</t>
  </si>
  <si>
    <t xml:space="preserve">ՊՎ-216  20.10.12թ     </t>
  </si>
  <si>
    <t>«ԳԵՈ ՍԵՐՎԵՅ»           ՍՊԸ</t>
  </si>
  <si>
    <t>ՀՀ Սյունիքի մարզի Սիսիանի  հանքային շրջանի Տատնայի                                        պղինձ-ոսկի-բազմամետաղային հանքերևակում</t>
  </si>
  <si>
    <t>պղինձ-ոսկի-բազմամետաղ</t>
  </si>
  <si>
    <t>ԵՀԹ-29/344</t>
  </si>
  <si>
    <t>ՀՀ  Սյունիքի
մարզ, Շահումյանի
ոսկի-բազմամետ.</t>
  </si>
  <si>
    <t xml:space="preserve">«Կապանի Լեռնահարստացման կոմբինատ» ՓԲԸ («Կապանի ԼՀԿ») </t>
  </si>
  <si>
    <t>«Մուլտի Գրուպ կոնցեռն» ՍՊԸ</t>
  </si>
  <si>
    <t>«Թզուկներ» ՍՊԸ</t>
  </si>
  <si>
    <t>«ՀԱՅԱՍԱ ՌԵՍՈՈՒՐՍԻՍ ՔՈՐՓ» ՍՊԸ</t>
  </si>
  <si>
    <t>ՀՀ Լոռու մարզի Հանքակուտակի և հարակից տեղամասերի ոսկի-բազմամետաղային հանքերևակումներ</t>
  </si>
  <si>
    <t>ԵՀԹ-29/371</t>
  </si>
  <si>
    <t>ՊՎ-183           27.11.12թ</t>
  </si>
  <si>
    <t xml:space="preserve">Տ Ե Ղ Ե Կ Ա Տ Վ Ու Թ Յ Ու Ն                                                                                                                                                                                            2024 թվականին օգտակար հանածոյի արդյունահանման, երկրաբանական ուսումնասիրության և ածխաթթվային ստորերկրյա հանքային  ջրերի  արդյունահանման նպատակով տրամադրված ընդերքօգտագործողների  կողմից շրջակա միջավայրի պահպանության դրամագլխին վճարված և ընդերքօգտագործողներին վերադարձված գումարների վերաբերյալ </t>
  </si>
  <si>
    <t xml:space="preserve">«ԼԱ-ՄԱՐ» ՍՊԸ </t>
  </si>
  <si>
    <t>ՀՀ  Գեղարքունիքի մարզ, Ճամբարակի դացիտային տուֆերի հանքավայր</t>
  </si>
  <si>
    <t>«ԱՐՔԱՐԱՐՏ» ՍՊԸ</t>
  </si>
  <si>
    <t xml:space="preserve">«ԴԵՄԵՐ» ՍՊԸ  </t>
  </si>
  <si>
    <t>ՀՀ Կոտայքի մարզի Արամուսի բազալտների հանքավայրի «Դեմեր-1»  տեղամաս</t>
  </si>
  <si>
    <t>Պ-657     11.11.2021թ.</t>
  </si>
  <si>
    <t>ՀՀ Կոտայքի մարզի Արամուսի բազալտի հանքավայրի Դեմեր-2, Դեմեր-3, Դեմեր-4 տեղամասեր</t>
  </si>
  <si>
    <t>ԵՀԹ-29/383</t>
  </si>
  <si>
    <t>ՀՀ Արարատի մարզի Գետամեջի ավազակոպճային խառնուրդի հանքավայր</t>
  </si>
  <si>
    <t>Պ-719 27.10.2023թ.</t>
  </si>
  <si>
    <t>Արարատի մարզի Արտաշատի ակխ</t>
  </si>
  <si>
    <t>Պ-740                04.10.2024թ</t>
  </si>
  <si>
    <t>«Կապույտ ավազ» ՍՊԸ</t>
  </si>
  <si>
    <t>Արմավիրի մարզ, Արևիկի ավազ և կոպճագլաքար</t>
  </si>
  <si>
    <t>ավազ և կոպճագլաքար</t>
  </si>
  <si>
    <t>Պ-670                                         07.04.2022</t>
  </si>
  <si>
    <t>«ԷՅԹԻ ԳՐՈւՊ» ՍՊԸ</t>
  </si>
  <si>
    <t>ՀՀ Տավուշի մարզի Վազաշենի ոսկի-բազմամետաղային հանքերևակում</t>
  </si>
  <si>
    <t>ԵՀԹ-29/316</t>
  </si>
  <si>
    <t xml:space="preserve">«ԹՐԻՊԼ ՄԱՅՆԻՆԳ» ՍՊԸ  </t>
  </si>
  <si>
    <t>ՀՀ Արարատի մարզի Ռանչպարի ավազակոպճային խառնուրդի հանքավայրի «Հարավ-արևմտյան» հանքերևակման տեղամաս</t>
  </si>
  <si>
    <t>ԵՀԹ-29/388</t>
  </si>
  <si>
    <t xml:space="preserve">«ԱՍ ՇԻՆ 80» ՍՊԸ  </t>
  </si>
  <si>
    <t>ՀՀ Սյունիքի մարզի Տեղի անդեզիտաբազալտների հանքերևակման տեղամաս</t>
  </si>
  <si>
    <t>անդեզիտաբազալտ-ներ</t>
  </si>
  <si>
    <t xml:space="preserve">ԵՀԹ-29/384  </t>
  </si>
  <si>
    <t>ՀՀ  Արարատի մարզ, Վանաշենի ԱԿԽ</t>
  </si>
  <si>
    <t>ՊՎ-114 20.10.12թ</t>
  </si>
  <si>
    <t>«ԴՌԱԳՍՄԱՆ ՔՌԱՇ» ՍՊԸ</t>
  </si>
  <si>
    <t>ՀՀ Կոտայքի մարզի Արամուսի բազալտի հանքավայրի Հարավարևմտյան տեղամաս</t>
  </si>
  <si>
    <t>ԵՀԹ-29/386</t>
  </si>
  <si>
    <t>«ՏՈՒՖԱՐՏ» ՍՊԸ</t>
  </si>
  <si>
    <t>ՀՀ Կոտայքի մարզի Մայակովսկու տուֆերի հանքավայրի «Տուֆարտ»                                     տեղամաս</t>
  </si>
  <si>
    <t xml:space="preserve">ԵՀԹ-29/391  </t>
  </si>
  <si>
    <t>«ՄԵԳԱՍԹՈՆ» ՍՊԸ</t>
  </si>
  <si>
    <t>«ՅՈՒԼԻ-ԴԱԼԻ» ՍՊԸ</t>
  </si>
  <si>
    <t>ՀՀ Վայոց ձորի մարզի Գնիշիկի քվարցիտների հանքավայրի «Փալի» տեղամաս</t>
  </si>
  <si>
    <t>քվարցիտներ</t>
  </si>
  <si>
    <t>Պ-715            13.09.2023թ.</t>
  </si>
  <si>
    <t>«ՍԱՆԴ ՄԱՅՆԻՆԳ» ՍՊԸ</t>
  </si>
  <si>
    <t>ՀՀ Արարատի մարզի Սև ջրի ավազների հանքավայր</t>
  </si>
  <si>
    <t>Պ-718 07.09.2023թ.</t>
  </si>
  <si>
    <t>ՃԱՆ ՇԻՆ» ՍՊԸ</t>
  </si>
  <si>
    <t>ՀՀ Գեղարքունիքի մարզի Լճաշենի բազալտների հանքավայր</t>
  </si>
  <si>
    <t>Պ-725
29.12.2023թ.</t>
  </si>
  <si>
    <t>«ԷՅ ԷՄ ԹԻ» ՍՊԸ</t>
  </si>
  <si>
    <t>ՀՀ Կոտայքի մարզի Արամուսի բազալտի հանքավայրի Էյ Էմ Թի» տեղամաս</t>
  </si>
  <si>
    <t>Պ-637
19.02.2021թ.</t>
  </si>
  <si>
    <t>«ԳՐԻՆ ՌՈԴ» ՍՊԸ</t>
  </si>
  <si>
    <t>ՀՀ Սյունիքի մարզի Բնունիսի ավազակոպճային խառնուրդի երևակում</t>
  </si>
  <si>
    <t>ԵՀԹ-29/375</t>
  </si>
  <si>
    <t>«ԼԱՆՋԱՔԱՐ» ՍՊԸ</t>
  </si>
  <si>
    <t>ՀՀ Կոտայքի մարզի Լանջաքարի անդեզիտաբազալտի հանքավայր</t>
  </si>
  <si>
    <t>Պ-723 29.12.2023թ.</t>
  </si>
  <si>
    <t>«ՍԵՆԴ ՄԱՅՆԻՆԳ» ՍՊԸ</t>
  </si>
  <si>
    <t>ՀՀ Արմավիրի մարզի Հոկտեմբերյանի ավազի և կոպճագլաքարերի հանքավայրի Արմավիր-2» տեղամաս</t>
  </si>
  <si>
    <t>Պ-710 20.06.2023թ.</t>
  </si>
  <si>
    <t>«ԿԱՐԻՍՄԱ» ՍՊԸ</t>
  </si>
  <si>
    <t>ՀՀ Կոտայքի մարզի Արամուսի բազալտների հանքավայրի «ԿԱՐԻՍՄԱ» տեղամաս</t>
  </si>
  <si>
    <t xml:space="preserve"> բազալտներ</t>
  </si>
  <si>
    <t>Պ-714  07.09.2023թ.</t>
  </si>
  <si>
    <t>«Ռուսս ԱՎ» ՍՊԸ</t>
  </si>
  <si>
    <t>Արմավիրի մարզի Ապագայի ակխ</t>
  </si>
  <si>
    <t xml:space="preserve">ակխ </t>
  </si>
  <si>
    <t>Պ-680 
01.06.2022</t>
  </si>
  <si>
    <t>«ՍՏՈՒՐԿԻ» ՍՊԸ</t>
  </si>
  <si>
    <t>ՀՀ Արագածոտնի մարզի Օթևանի տուֆերի հանքավայրի «Շենաղբյուր» տեղամաս</t>
  </si>
  <si>
    <t>ԵՀԹ-29/377</t>
  </si>
  <si>
    <t>ՀՀ  Արարատի մարզ, Շենի ավազ</t>
  </si>
  <si>
    <t>ՊՎ-166 20.10.12թ</t>
  </si>
  <si>
    <t xml:space="preserve">«ԷՖՖԵԿՏ ԳՐՈՒՊ» ՓԲԸ  </t>
  </si>
  <si>
    <t>«Երևանյան բազալտ» ՍՊԸ</t>
  </si>
  <si>
    <t>ՊՎ-087 23.11.12թ</t>
  </si>
  <si>
    <t>ՀՀ  Արարատի մարզ, Շաղափի
օրգանածին կրաքար
/Շեն տեղ./</t>
  </si>
  <si>
    <t>օրգանածին կրաքար</t>
  </si>
  <si>
    <t>ՊՎ-030 22.08.12թ</t>
  </si>
  <si>
    <t xml:space="preserve">«ԳՈԼԴ ԼԱՅՄ» ՓԲԸ  </t>
  </si>
  <si>
    <t>«ԱՎԱԶ»  ՍՊԸ</t>
  </si>
  <si>
    <t>ՀՀ Սյունիքի մարզի Մալևի մոնցոդիորիտների հանքավայր</t>
  </si>
  <si>
    <t>մոնցոդիորիտներ</t>
  </si>
  <si>
    <t>Պ-713            31.08.2023թ.</t>
  </si>
  <si>
    <t>«Բարոյան եղբայրներ» ՍՊԸ</t>
  </si>
  <si>
    <t>ՀՀ  Գեղարքունիքի մարզ, Սևոյիձորի բազալտ</t>
  </si>
  <si>
    <t>ՊՎ-143 20.10.12թ</t>
  </si>
  <si>
    <t>«Վարդենիսի տորֆ» ԲԲԸ</t>
  </si>
  <si>
    <t xml:space="preserve">ՀՀ  Գեղարքունիքի մարզ, Մասրիկի տորֆ
/Գիլի-1 տեղ. / </t>
  </si>
  <si>
    <t>ՊՎ-404  11.02.13թ</t>
  </si>
  <si>
    <t>ՀՀ  Տավուշի մարզ, Քյորփլիի
ֆելզիտային տուֆ</t>
  </si>
  <si>
    <t>ֆելզիտային տուֆ</t>
  </si>
  <si>
    <t xml:space="preserve">ՊՎ-234  22.08.12թ      </t>
  </si>
  <si>
    <t xml:space="preserve"> «ԲԱԶԱԼՏ,ՖԵԼԶԻՏ, ՑԵՈԼԻՏ»  ՓԲԸ</t>
  </si>
  <si>
    <t>«ՍԱԽԱԷԼ» ՍՊԸ</t>
  </si>
  <si>
    <t>ՀՀ Սյունիքի մարզի Գիժգետի հիդրոթերմալ փոփոխված ապարների գոտի ( պղինձ-ոսկի-բազմամետաղ)</t>
  </si>
  <si>
    <t xml:space="preserve">ԵՀԹ-29/392  </t>
  </si>
  <si>
    <t>«ԴԻԱՏՈՄԻՏ» ԳԻՏԱԱՐՏԱԴՐԱԿԱՆ ՓԲԸ</t>
  </si>
  <si>
    <t>ՀՀ Արարատի մարզի Ջրաձորի դիատոմիտների հանքավայր</t>
  </si>
  <si>
    <t>դիատոմիտներ</t>
  </si>
  <si>
    <t>Պ-712             17.07.2023թ.</t>
  </si>
  <si>
    <t>«Ֆարտո Շին» ՍՊԸ</t>
  </si>
  <si>
    <t>Արմավիրի մարզի Բաղրամյանի տուֆի հանք Հարվ-արևմտյան տեղամաս</t>
  </si>
  <si>
    <t>Պ-685
21.06.2022</t>
  </si>
  <si>
    <t>ՀԱՅՐ ԵՎ ՈՐԴԻ ԽՈՒԴԱՎԵՐԴՅԱՆՆԵՐ ՍՊԸ</t>
  </si>
  <si>
    <t>ՀՀ Տավուշի մարզի Ազատամուտի ավազակոպճային խառնուրդի հանքավայր</t>
  </si>
  <si>
    <t>ավազակոպճային խառնուրդի</t>
  </si>
  <si>
    <t>Պ-595
20.01.2020թ.</t>
  </si>
  <si>
    <t>ՀՀ  Արմավիրի մարզ, Մերձավանի բազալտ
/«Լոգ&gt;  տեղ./</t>
  </si>
  <si>
    <t>ՊՎ-131 20.10.12թ</t>
  </si>
  <si>
    <t xml:space="preserve">«Պարամաունտ Գոլդ Մայնինգ» ՓԲԸ </t>
  </si>
  <si>
    <t>ՀՀ  Կոտայքի մարզ, Մեղրաձորի ոսկի /Լուսաջուրի տեղ./</t>
  </si>
  <si>
    <t>ՊՎ-089 12.06.12թ</t>
  </si>
  <si>
    <t>«ՎԱՌՄԱՇ» ՍՊԸ</t>
  </si>
  <si>
    <t>ՀՀ  Տավուշի մարզ, Այրումի գիպսատար կավերի հանքավայր</t>
  </si>
  <si>
    <t xml:space="preserve"> գիպսատար կավեր</t>
  </si>
  <si>
    <t>ՊՎ-452 27.03.15թ.</t>
  </si>
  <si>
    <t>«ՍԱՐԺ ԳՐՈՒՊ» ՍՊԸ</t>
  </si>
  <si>
    <t>ՀՀ Շիրակի մարզի Անիի տուֆերի հանքավայրի «Կարմիր ագիլներ» տեղամաս</t>
  </si>
  <si>
    <t>Պ-708 20.06.2023թ.</t>
  </si>
  <si>
    <t xml:space="preserve">«ՍԻԼ» ՀԱՆՔԱՅԻՆ ՋՐԵՐԻ ԳՈՐԾԱՐԱՆ ՍՊԸ                                                            </t>
  </si>
  <si>
    <t>ՀՀ Արարատի մարզի Վեդու ածխաթթվային հանքային ջրի հանքավայրի թիվ 19 
հորատանցք</t>
  </si>
  <si>
    <t xml:space="preserve">արդյունաբերական (շշալցում)  նպատակով 
</t>
  </si>
  <si>
    <t>«ԱՐՄՍԹՈՆ» ՍՊԸ</t>
  </si>
  <si>
    <t>ՀՀ Արագածոտնի մարզի Կաքավաձորի տուֆերի հանքավայրի հարավ-արևմտյան                       տեղամաս</t>
  </si>
  <si>
    <t>ԵՀԹ-29/322</t>
  </si>
  <si>
    <t>«ԵԳՈՐՅԱՆ ԵՎ ՈՐԴԻՆԵՐ» ՍՊԸ</t>
  </si>
  <si>
    <t>ՀՀ Գեղարքունիքի մարզի Արգիճիի կրաքարերի հանքերևակում</t>
  </si>
  <si>
    <t>ԵՀԹ-29/381</t>
  </si>
  <si>
    <t>«Կապավոր» ՍՊԸ</t>
  </si>
  <si>
    <t>ՀՀ  Գեղարքունիքի մարզ, Ծովակի ավազ և մանրագլաքարակոպիճ</t>
  </si>
  <si>
    <t>ՊՎ-207  31.10.12թ</t>
  </si>
  <si>
    <t>ՀՀ Գեղարքունիքի մարզի Ակունքի անդեզիտաբազալտների հանքավայր</t>
  </si>
  <si>
    <t>Պ-727  29.01.2024թ.</t>
  </si>
  <si>
    <t>«ԼԵՆՃԱՆՇԻ»  ՍՊԸ</t>
  </si>
  <si>
    <t>ՀՀ Շիրակի մարզի անդեզիտաբազալտների Հացիկ-1 տեղամաս</t>
  </si>
  <si>
    <t>ԵՀԹ-29/374</t>
  </si>
  <si>
    <t>«ԷՄ ՋԻ ՓԻ ՌԵՍՈՒՐՍԻԶ» ՍՊԸ</t>
  </si>
  <si>
    <t>ՀՀ Արարատի մարզի Նորամարգի ավազակոպճային խառնուրդի երևակման
Ռեսուրս տեղամաս</t>
  </si>
  <si>
    <t>ԵՀԹ-29/378</t>
  </si>
  <si>
    <t>«ԲԻԼՈՒՄԵ» ՍՊԸ</t>
  </si>
  <si>
    <t>ՀՀ Արագածոտնի մարզի Կաքավաձորի տուֆերի հանքավայրի Հարավային տեղամաս</t>
  </si>
  <si>
    <t>Պ-728  29.01.2024թ.</t>
  </si>
  <si>
    <t>«ԲԱԶՄԱԲԵՐԴ» ՍՊԸ</t>
  </si>
  <si>
    <t>ՀՀ Արագածոտնի մարզի Վերին-Բազմաբերդի տուֆի հանքավայր</t>
  </si>
  <si>
    <t>Պ-733   29.03.2024թ.</t>
  </si>
  <si>
    <t>«ՀԱՍԱ ԱՆԴՐԱՆԻԿ» ՍՊԸ</t>
  </si>
  <si>
    <t>Պ-717
13.12.2023թ</t>
  </si>
  <si>
    <t>«ԴՐՈՒԶՅԱ» ՍՊԸ</t>
  </si>
  <si>
    <t>ՀՀ Լոռու մարզի Նովոսելցովո-1 տորֆերի հանքերևակման (թիվ 1 և 2 տորֆաճահիճներ) տեղամասեր</t>
  </si>
  <si>
    <t>ԵՀԹ-29/376</t>
  </si>
  <si>
    <t>«ՄԵՂՐՈՒ ՃՇՇՁ» ՍՊԸ</t>
  </si>
  <si>
    <t>ՀՀ Սյունիքի մարզի Մեղրիի դիորիտների և քվարցային դիորիտների հանքավայր</t>
  </si>
  <si>
    <t>դիորիտների և քվարցային դիորիտներ</t>
  </si>
  <si>
    <t>Պ-731   26.01.2024թ.</t>
  </si>
  <si>
    <t>«Ժայռակոփ» ՍՊԸ</t>
  </si>
  <si>
    <t>ՀՀ  Սյունիքի մարզ, Անգեղակոթի բազալտ</t>
  </si>
  <si>
    <t>ՊՎ-461 22.04.13թ</t>
  </si>
  <si>
    <t xml:space="preserve">«ԴԵԴԱԼ» ՍՊԸ </t>
  </si>
  <si>
    <t>ՀՀ Սյունիքի մարզի Եղվարդի մարմարացված կրաքարերի հանքավայր</t>
  </si>
  <si>
    <t>Պ-642
23.04.2021թ.</t>
  </si>
  <si>
    <t>«Արենա-3» ՍՊԸ</t>
  </si>
  <si>
    <t>Սյունիքի մարզ, Շաքիի ավազ Աղիձորի տեղամաս</t>
  </si>
  <si>
    <t>Պ-576 17.05.2018թ.</t>
  </si>
  <si>
    <t>«Պետրոսյան Մայնինգ» ՍՊԸ</t>
  </si>
  <si>
    <t>Սյունիքի մարզի Լեռնաձորի ակխ</t>
  </si>
  <si>
    <t>Պ-677 
 01.06.2022թ</t>
  </si>
  <si>
    <t>«ՎԻԿԱՐՏ» ՍՊԸ</t>
  </si>
  <si>
    <t>ՀՀ Սյունիքի մարզի Կապանի ավազակոպճագլաքարային խառնուրդի հանքավայր</t>
  </si>
  <si>
    <t>ավազակոպճա-գլաքարային խառնուրդ</t>
  </si>
  <si>
    <t>Պ-630
17.11.2020թ.</t>
  </si>
  <si>
    <t>«Մանիսա» ՍՊԸ</t>
  </si>
  <si>
    <t>Սյունիքի մարզ,Կապանի ակխ Մանիսա տեղամաս</t>
  </si>
  <si>
    <t>Պ-675
 06.05.2022</t>
  </si>
  <si>
    <t>«Գնիշիկի Խաչ» ՍՊԸ</t>
  </si>
  <si>
    <t>ՀՀ  Վայոց Ձորի մարզ, Գնիշիկի տուֆա
ավազաքարեր  /3-րդ տեղ./</t>
  </si>
  <si>
    <t>տուֆաավազա-քարեր</t>
  </si>
  <si>
    <t>ՊՎ-437 06.02.13թ</t>
  </si>
  <si>
    <t xml:space="preserve">  ՀՀ  Տավուշի մարզ, Քյորփլիի ֆելզիտային տուֆ</t>
  </si>
  <si>
    <t>ՊՎ-156 31.10.12թ</t>
  </si>
  <si>
    <t>ՀՀ  Կոտայքի մարզ, Բալահովտի բազալտ</t>
  </si>
  <si>
    <t>ՊՎ-070  01.09.12թ</t>
  </si>
  <si>
    <t>«ՔԱՋ ՇԻՆ» ՍՊԸ</t>
  </si>
  <si>
    <t>ՀՀ Արմավիրի մարզի Գետաշենի ԱԿԽ-ի  հանքավայրի «Հյուսիս-արևելյան» տեղամաս</t>
  </si>
  <si>
    <t>ԵՀԹ-29/380</t>
  </si>
  <si>
    <t xml:space="preserve">«Վահան Գրիգորյան» ԱՁ </t>
  </si>
  <si>
    <t>ՀՀ  Լոռու մարզ, Բովաձորի դոլերիտային բազալտ /1-ին,2-րդ,3-րդ   տեղամասեր/</t>
  </si>
  <si>
    <t>ՊՎ-177 20.10.12թ</t>
  </si>
  <si>
    <t>«Նյոլիթա» ՍՊԸ</t>
  </si>
  <si>
    <t xml:space="preserve">ՀՀ  Արարատի մարզ,  Նյոլիթա-5 տեղամասի
կրաքար </t>
  </si>
  <si>
    <t>ՊՎ-324  05.12.12թ</t>
  </si>
  <si>
    <t>«Հանքաղբյուր» ՍՊԸ</t>
  </si>
  <si>
    <t>ՀՀ Արագածոտնի մարզ, Շղարշիկի տուֆ</t>
  </si>
  <si>
    <t>ՊՎ-299  05.12.12թ</t>
  </si>
  <si>
    <t xml:space="preserve">«Վիէրալսու» ՍՊԸ </t>
  </si>
  <si>
    <t>ՀՀ  Արարատի մարզ, Ալսու  ավազակոպճային խառնուրդի տեղամաս</t>
  </si>
  <si>
    <t xml:space="preserve">ԱԿԽ </t>
  </si>
  <si>
    <t xml:space="preserve">Պ-478  12.08.13թ </t>
  </si>
  <si>
    <t>ՀՀ Արարատի մարզ, Արարատի տրավերտին և կավեր /Նյոլիթա-4 տեղ./</t>
  </si>
  <si>
    <t>ՊՎ-326 08.12.12թ</t>
  </si>
  <si>
    <t xml:space="preserve">«Արզնի»  առողջարան» ՓԲԸ                                                              </t>
  </si>
  <si>
    <t>ՀՀ Կոտայքի մարզ, Արզնիի ածխաթթվային ստորերկրյա հանքային ջրի հանքավայր,հորատանցքեր 1/62 և 6/64</t>
  </si>
  <si>
    <t xml:space="preserve">բուժական
(ռեկրեացիոն)
</t>
  </si>
  <si>
    <t xml:space="preserve">Պ-683
21.06.2022                                                </t>
  </si>
  <si>
    <t xml:space="preserve">Պ-716
31.08.2023թ.                                               </t>
  </si>
  <si>
    <t>«Գաջ» ՓԲԸ</t>
  </si>
  <si>
    <t>Երևան,Ջրվեժի
գիպսատար կավ
/2-րդ տեղ./</t>
  </si>
  <si>
    <t>գիպսատար կավեր</t>
  </si>
  <si>
    <t>ՊՎ-002 22.08.12թ</t>
  </si>
  <si>
    <t>ք.Երևան Գաջահանի գիպսի հանքավայր
(Էրեբունի վարչ. շրջան)</t>
  </si>
  <si>
    <t>գիպս</t>
  </si>
  <si>
    <t>Պ-621
03.06.2020թ</t>
  </si>
  <si>
    <t>«Գոգ-Արս» ՍՊԸ</t>
  </si>
  <si>
    <t>ՀՀ  Գեղարքունիքի մարզ, Լճաշենի հրաբխային խարամ /Հյուսիսային տեղ./</t>
  </si>
  <si>
    <t>ՊՎ-100 20.10.12թ</t>
  </si>
  <si>
    <t xml:space="preserve">«ՍԱՀԱԿ 1» ՍՊԸ </t>
  </si>
  <si>
    <t>ՀՀ Արմավիրի մարզի Ապագայի  ավազակոպճային խառնուրդի հանքավայր</t>
  </si>
  <si>
    <t>Պ-558 24.05.2017թ.</t>
  </si>
  <si>
    <t>«Արհագ» ՍՊԸ</t>
  </si>
  <si>
    <t>ՀՀ  Արագածոտն մարզ, Կոշի տուֆ</t>
  </si>
  <si>
    <t>ՊՎ-334 05.12.12թ</t>
  </si>
  <si>
    <t>«Դելտա Ֆրագմենտ» ՍՊԸ</t>
  </si>
  <si>
    <t>Երևան,Աստղիկի գիպսատար ապար և բազալտ /1-ին տեղամասի պաշարի հավելաճի տեղամաս/</t>
  </si>
  <si>
    <t>գիպսատար ապար և բազալտ</t>
  </si>
  <si>
    <t>ՊՎ-415 06.02.13թ</t>
  </si>
  <si>
    <t>«Արթուր Մուրադի» ՍՊԸ</t>
  </si>
  <si>
    <t>ՀՀ  Շիրակի մարզ, Ռունազի պեմզային տուֆ
/Արթուր -Մուրադի տեղ.</t>
  </si>
  <si>
    <t>ՊՎ-400  31.01.13թ</t>
  </si>
  <si>
    <t xml:space="preserve">«ՀՍԿԱ» ՓԲԸ    </t>
  </si>
  <si>
    <t>ՀՀ Շիրակի մարզի Ջաջուռի կրաքարերի հանքավայրի Կրաշեն տեղամաս</t>
  </si>
  <si>
    <t>ՀՀ Արագածոտնի մարզի Թլիկի շինարարական ավազների հանքերևակման
տարածքի Հյուսիսային տեղամաս</t>
  </si>
  <si>
    <t>շինարարական ավազ</t>
  </si>
  <si>
    <t xml:space="preserve">ԵՀԹ-29/398 </t>
  </si>
  <si>
    <t xml:space="preserve">ԵՀԹ-29/399 </t>
  </si>
  <si>
    <t>«Մովսիսյան» ՍՊԸ</t>
  </si>
  <si>
    <t xml:space="preserve">ՀՀ  Շիրակի մարզ, Գառնասարի տուֆ  </t>
  </si>
  <si>
    <t>ՊՎ-149 28.12.12թ</t>
  </si>
  <si>
    <t xml:space="preserve">«ՍԱՀԱԿՅԱՆՇԻՆ» ՓԲԸ </t>
  </si>
  <si>
    <t>ՀՀ  Արարատի մարզ, Սևջրի ավազի հանքավայրի Սահակյանշին տեղամաս</t>
  </si>
  <si>
    <t>«ՍԹՈՈՒՆ ԳՐՈՒՊ» ՍՊԸ</t>
  </si>
  <si>
    <t>ՀՀ Արարատի մարզի Արարատի տրավերտինների և կավերի հանքավայրի 7-C1-II ենթաբլոկ</t>
  </si>
  <si>
    <t>Պ-554 03.05.2017թ.</t>
  </si>
  <si>
    <t>«ԱՎԱԶՊԼՅՈՒՍ» ՍՊԸ</t>
  </si>
  <si>
    <t>ՀՀ Արմավիրի մարզի Տանձուտի ավազակոպճային խառնուրդի հանքավայրի Տանձուտ-1 տեղամաս</t>
  </si>
  <si>
    <t>Պ-588
30.07.2018թ.</t>
  </si>
  <si>
    <t>«Գրիգներս» ՍՊԸ</t>
  </si>
  <si>
    <t>Շիրակի մարզի Արթիկի տուֆ արևելյան տեղամաս</t>
  </si>
  <si>
    <t>Պ-684
21.06.2022</t>
  </si>
  <si>
    <t>«ՎԻԿԱԿՈ» ՍՊԸ</t>
  </si>
  <si>
    <t>ՀՀ Շիրակի մարզի Անիպեմզայի 
պեմզայի և տուֆերի հանքավայր</t>
  </si>
  <si>
    <t>Պ-664  31.01.2022թ.</t>
  </si>
  <si>
    <t>ԼԻՉԻ» ՍՊԸ</t>
  </si>
  <si>
    <t>ՀՀ Շիրակի մարզի Կապույտկողի հրաբխային խարամների հանքավայր</t>
  </si>
  <si>
    <t>Պ-736   27.03.2024թ.</t>
  </si>
  <si>
    <t>«Նոր-Հենդ» ՍՊԸ</t>
  </si>
  <si>
    <t>ՀՀ  Գեղարքունիքի մարզ, Ճամբարակի անդեզիտա
տրախիտ</t>
  </si>
  <si>
    <t>անդեզիտա-տրախիտ</t>
  </si>
  <si>
    <t>ՊՎ-375 08.12.12թ</t>
  </si>
  <si>
    <t>«ՇՈՂԱԳԱ» ՍՊԸ</t>
  </si>
  <si>
    <t>ՀՀ Գեղարքունիքի մարզի Ձորագյուղի (Ծակքարի) պեռլիտային ավազի հանքավայրի 2-րդ  տեղամաս</t>
  </si>
  <si>
    <t xml:space="preserve">Պ-600
03.05.2019թ. </t>
  </si>
  <si>
    <t>«ԷԼ-ԱՐ ՇԻՆ» ՍՊԸ</t>
  </si>
  <si>
    <t>Արարատի մարզ,Սևջրի ավազ  1-ին տեղ</t>
  </si>
  <si>
    <t>Պ-671 
07.04.2022</t>
  </si>
  <si>
    <t>«ՋԻ ԹԻ ԷՍ ՍԹՈՈՒՆ» ՍՊԸ</t>
  </si>
  <si>
    <t>ՀՀ Արագածոտնի մարզի Սասունիկ բազալտների հանքավայրի «ՋԻ ԹԻ ԷՍ ՍԹՈՈՒՆ»  հանքերևակում</t>
  </si>
  <si>
    <t>ԵՀԹ-29/387</t>
  </si>
  <si>
    <t>«ՎՄՎ ՔԱՄՓՆԻ» ՍՊԸ</t>
  </si>
  <si>
    <t>ՀՀ Կոտայքի մարզի Արամուսի բազալտի հանքավայրի «ՎՄՎ»  տեղամաս</t>
  </si>
  <si>
    <t xml:space="preserve">ԵՀԹ-29/395 </t>
  </si>
  <si>
    <t>«ՍԱՎ ՄԱՅՆԻՆԳ» ՍՊԸ</t>
  </si>
  <si>
    <t>ՀՀ Արարատի մարզի Բերքանուշի ԱԿԽ-ի հանքավայրի «Հարավ-Արևելյան» տեղամաս</t>
  </si>
  <si>
    <t xml:space="preserve">ԵՀԹ-29/390  </t>
  </si>
  <si>
    <t>«ՋՈՒՆԱ» ՍՊԸ</t>
  </si>
  <si>
    <t>ՀՀ Շիրակի մարզի Արթիկի տուֆերի հանքավայրի Ջունա տեղամաս</t>
  </si>
  <si>
    <t>ԵՀԹ-29/385</t>
  </si>
  <si>
    <t>«ՍԱՆ ՓԱՈՒԵՐ ՍՈԼԱՐ» ՍՊԸ</t>
  </si>
  <si>
    <t>ՀՀ Արարատի մարզի «Սան փաուեր սոլար» ավազի հանքերևակման տեղամաս</t>
  </si>
  <si>
    <t xml:space="preserve">ԵՀԹ-29/383 </t>
  </si>
  <si>
    <t xml:space="preserve">«ՍՎ ՋՈՒՐ» ՍՊԸ  </t>
  </si>
  <si>
    <t>ՀՀ Կոտայքի մարզի Արզնի ածխաթթվային հանքային ջրի հանքավայրի
թիվ 6/64 հորատանցք</t>
  </si>
  <si>
    <t>արդյունաբերական 
(շշալցում)</t>
  </si>
  <si>
    <t>Պ-627
22.09.2020թ.</t>
  </si>
  <si>
    <t>ՀՀ Գեղարքունիքի մարզի Մարտունու բազալտի հանքավայր</t>
  </si>
  <si>
    <t>Պ-732   29.01.2024թ.</t>
  </si>
  <si>
    <t>«Բոնանո» ՍՊԸ</t>
  </si>
  <si>
    <t>Լոռու մարզ Կյուրեղի քվարցիտներ</t>
  </si>
  <si>
    <t>Պ-681
21.06.2022թ</t>
  </si>
  <si>
    <t>«ՇԻՆՏՐԵՍՏ» ՍՊԸ</t>
  </si>
  <si>
    <t>ՀՀ Արարատի մարզի Արաքսավան-77 ավազի հանքերևակում</t>
  </si>
  <si>
    <t xml:space="preserve">ԵՀԹ-29/389  </t>
  </si>
  <si>
    <t>«ՇԱՆԹ-ՍԵՅՐԱՆ» ՍՊԸ</t>
  </si>
  <si>
    <t>ՀՀ Գեղարքունիքի մարզի Քարաձիի անդեզիտաբազալտների հանքավայր</t>
  </si>
  <si>
    <t>Պ-735   28.03.2024թ.</t>
  </si>
  <si>
    <t>«ՀԵՐՈՒՀՈՒՇ» ՍՊԸ</t>
  </si>
  <si>
    <t>ՀՀ Լոռու մարզի Կողեսի գաբրոսիենիտների հանքավայրի «Հյուսիսային» տեղամաս</t>
  </si>
  <si>
    <t>գաբրոսիենիտ</t>
  </si>
  <si>
    <t>Պ-726  29.01.2024թ.</t>
  </si>
  <si>
    <t>«ՎԱՆԴՈՇԻՆ» ՍՊԸ</t>
  </si>
  <si>
    <t xml:space="preserve"> ՀՀ Արագածոտնի մարզի Կոշի բազալտի հանքավայրի 1-ին տեղամաս</t>
  </si>
  <si>
    <t>Պ-746            29.07.2024թ.</t>
  </si>
  <si>
    <t>«ՀԵՆԴՀԱՅ» ՍՊԸ</t>
  </si>
  <si>
    <t>ՀՀ Շիրակի մարզի Գյուլիբուլաղի տուֆերի հանքավայրի 2-րդ տեղամաս</t>
  </si>
  <si>
    <t>Պ-729  26.01.2024թ.</t>
  </si>
  <si>
    <t>«ԼՑՈՆ» ՍՊԸ</t>
  </si>
  <si>
    <t>ՀՀ Արմավիրի մարզի Արաքսի ավազի հանքավայր</t>
  </si>
  <si>
    <t>Պ-722
20.11.2023թ.</t>
  </si>
  <si>
    <t>«Գավառի ՃՇՇ» ԲԲԸ</t>
  </si>
  <si>
    <t>ՀՀ  Գեղարքունիքի մարզ, Կարմիր գյուղի բազալտ</t>
  </si>
  <si>
    <t>ՊՎ-328 22.11.12թ</t>
  </si>
  <si>
    <t>«Մելխ» ՍՊԸ</t>
  </si>
  <si>
    <t>ՀՀ  Արարատի մարզ, Արտավազդի օնիքսանման մարմար, տրավերտին և գունավոր բրեկչիա</t>
  </si>
  <si>
    <t>ՊՎ-343  05.12.12թ</t>
  </si>
  <si>
    <t>«ԾԻՐԱՆԱՏՈՒՖ» ՍՊԸ</t>
  </si>
  <si>
    <t>ՀՀ Շիրակի մարզի Անիի տուֆերի հանքավայրի «Քար-1» տեղամաս</t>
  </si>
  <si>
    <t>Պ-724
06.12.2023թ.</t>
  </si>
  <si>
    <t>«ՆԵՍՏԱ ՊԵՌԼԻՏ» ՍՊԸ</t>
  </si>
  <si>
    <t>ՀՀ Արագածոտնի մարզի Արագածի պեռլիտների հանքավայր</t>
  </si>
  <si>
    <t>պեռլիտներ</t>
  </si>
  <si>
    <t>Պ-711             28.07.2023թ</t>
  </si>
  <si>
    <t>ՔԱՐԱԼԵՌ»  ՍՊԸ</t>
  </si>
  <si>
    <t>ՀՀ Լոռու մարզի Սարատովկայի բազալտների հանքավայրի հարավարևելյան  հատված</t>
  </si>
  <si>
    <t>Պ-730  27.03.2024թ.</t>
  </si>
  <si>
    <t>«ԼԱՊԻՍ ՄԱՅՆԻՆԳ» ՍՊԸ</t>
  </si>
  <si>
    <t>ՀՀ Կոտայքի մարզի Գյումուշի բազալտի հանքավայր</t>
  </si>
  <si>
    <t xml:space="preserve">Պ-749 24.09.2024թ </t>
  </si>
  <si>
    <t xml:space="preserve">ՀՀ   Սյունիքի մարզ, Լիճքվազ-Թեյի  ոսկի </t>
  </si>
  <si>
    <t>ՊՎ-293 22.11.12թ</t>
  </si>
  <si>
    <t xml:space="preserve">«ԼԻՃՔՎԱԶ» ՓԲԸ        </t>
  </si>
  <si>
    <t>«ՕՍՏ-ՇԻՆ» ՍՊԸ</t>
  </si>
  <si>
    <t>ՀՀ  Արմավիրի մարզ, Մերձավանի բազալտի հանքավայրի հյուսիսային տեղ.</t>
  </si>
  <si>
    <t xml:space="preserve">«Արագած-Պեռլիտ» ԲԲԸ </t>
  </si>
  <si>
    <t>ՀՀ  Արագածոտնի մարզ, Արագածի պեռլիտ</t>
  </si>
  <si>
    <t>ՊՎ-348  05.12.12թ</t>
  </si>
  <si>
    <t>«Տապան ալֆա» ՍՊԸ</t>
  </si>
  <si>
    <t>ՀՀ  Տավուշի մարզ, Հաղթանակի անդեզիտա
բազալտ</t>
  </si>
  <si>
    <t>ՊՎ-319    31.10.12թ</t>
  </si>
  <si>
    <t>ՊՎ-372          08.12.12թ</t>
  </si>
  <si>
    <t>ՊՎ-071           20.10.12թ</t>
  </si>
  <si>
    <t>Պ-471           26.12.13թ</t>
  </si>
  <si>
    <t>Պ-517    13.12.14թ.</t>
  </si>
  <si>
    <t>Պ-532           21.01.16թ.</t>
  </si>
  <si>
    <t>Պ-496           25.02.14թ</t>
  </si>
  <si>
    <t>Պ-345           28.12.12թ</t>
  </si>
  <si>
    <t>Պ-371             12.12.12թ</t>
  </si>
  <si>
    <t>Պ-281        28.12.12թ</t>
  </si>
  <si>
    <t>Պ-473           12.08.13թ</t>
  </si>
  <si>
    <t>Պ-676            06.05.22</t>
  </si>
  <si>
    <t>Պ-514            16.01.15թ.</t>
  </si>
  <si>
    <t>Պ-292           28.12.12թ</t>
  </si>
  <si>
    <t>Պ-512          02.10.14թ.</t>
  </si>
  <si>
    <t>Պ-510          02.10.14թ.</t>
  </si>
  <si>
    <t>Պ-426            28.12.12թ</t>
  </si>
  <si>
    <t>«Հրաչ և Գ.Ա.Ս.» ՍՊԸ</t>
  </si>
  <si>
    <t>ՀՀ  Կոտայքի մարզ, Ջրաբերի լիթոիդային պեմզա /Կենտրոնական տեղ./</t>
  </si>
  <si>
    <t>լիթորիդային պեմզա</t>
  </si>
  <si>
    <t>ՊՎ-368  08.12.12թ</t>
  </si>
  <si>
    <r>
      <t>«ԱՏ-ՄԵՏԱԼՍ» ՍՊԸ</t>
    </r>
    <r>
      <rPr>
        <b/>
        <sz val="8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</si>
</sst>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8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b/>
      <sz val="10"/>
      <name val="Arial Armenian"/>
      <family val="2"/>
    </font>
    <font>
      <b/>
      <sz val="14"/>
      <name val="Arial Armenian"/>
      <family val="2"/>
    </font>
    <font>
      <b/>
      <i/>
      <sz val="10"/>
      <name val="Arial Armenian"/>
      <family val="2"/>
    </font>
    <font>
      <b/>
      <i/>
      <sz val="12"/>
      <name val="Arial Armenian"/>
      <family val="2"/>
    </font>
    <font>
      <sz val="8"/>
      <color indexed="10"/>
      <name val="Arial Armenian"/>
      <family val="2"/>
    </font>
    <font>
      <sz val="10"/>
      <color indexed="81"/>
      <name val="Arial Armenian"/>
      <family val="2"/>
    </font>
    <font>
      <sz val="8"/>
      <name val="Times Armenian"/>
      <family val="1"/>
    </font>
    <font>
      <sz val="11"/>
      <name val="GHEA Grapalat"/>
      <family val="3"/>
    </font>
    <font>
      <i/>
      <sz val="11"/>
      <name val="GHEA Grapalat"/>
      <family val="3"/>
    </font>
    <font>
      <b/>
      <sz val="12"/>
      <name val="GHEA Grapalat"/>
      <family val="3"/>
    </font>
    <font>
      <sz val="10"/>
      <name val="Arial"/>
      <family val="2"/>
      <charset val="204"/>
    </font>
    <font>
      <b/>
      <sz val="11"/>
      <name val="GHEA Grapalat"/>
      <family val="3"/>
    </font>
    <font>
      <sz val="10"/>
      <name val="Arial"/>
      <family val="2"/>
    </font>
    <font>
      <b/>
      <sz val="11"/>
      <name val="Arial"/>
      <family val="2"/>
      <charset val="204"/>
    </font>
    <font>
      <b/>
      <sz val="8"/>
      <name val="GHEA Grapalat"/>
      <family val="3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43" fontId="18" fillId="0" borderId="0" applyFont="0" applyFill="0" applyBorder="0" applyAlignment="0" applyProtection="0"/>
    <xf numFmtId="0" fontId="20" fillId="0" borderId="0"/>
    <xf numFmtId="0" fontId="1" fillId="0" borderId="0"/>
  </cellStyleXfs>
  <cellXfs count="106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164" fontId="6" fillId="0" borderId="0" xfId="0" applyNumberFormat="1" applyFont="1"/>
    <xf numFmtId="165" fontId="5" fillId="0" borderId="0" xfId="0" applyNumberFormat="1" applyFont="1"/>
    <xf numFmtId="0" fontId="4" fillId="0" borderId="1" xfId="0" applyFont="1" applyBorder="1" applyAlignment="1">
      <alignment horizont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164" fontId="8" fillId="2" borderId="0" xfId="0" applyNumberFormat="1" applyFont="1" applyFill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5" fontId="11" fillId="0" borderId="16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5" fillId="0" borderId="0" xfId="0" applyFont="1" applyFill="1"/>
    <xf numFmtId="0" fontId="19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4" fontId="15" fillId="0" borderId="13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Обычный 2" xfId="2" xr:uid="{00000000-0005-0000-0000-000001000000}"/>
    <cellStyle name="Обычный 3" xfId="4" xr:uid="{00000000-0005-0000-0000-000002000000}"/>
    <cellStyle name="Обычный 4" xfId="1" xr:uid="{00000000-0005-0000-0000-000003000000}"/>
    <cellStyle name="Обычный 5" xfId="5" xr:uid="{00000000-0005-0000-0000-000004000000}"/>
    <cellStyle name="Финансовый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N51"/>
  <sheetViews>
    <sheetView workbookViewId="0">
      <selection activeCell="A2" sqref="A2:H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4" ht="30.75" customHeight="1" x14ac:dyDescent="0.2">
      <c r="A2" s="55" t="s">
        <v>81</v>
      </c>
      <c r="B2" s="55"/>
      <c r="C2" s="55"/>
      <c r="D2" s="55"/>
      <c r="E2" s="55"/>
      <c r="F2" s="55"/>
      <c r="G2" s="55"/>
      <c r="H2" s="55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6" t="s">
        <v>32</v>
      </c>
      <c r="B6" s="58" t="s">
        <v>19</v>
      </c>
      <c r="C6" s="60" t="s">
        <v>20</v>
      </c>
      <c r="D6" s="60" t="s">
        <v>21</v>
      </c>
      <c r="E6" s="62" t="s">
        <v>33</v>
      </c>
      <c r="F6" s="64" t="s">
        <v>132</v>
      </c>
      <c r="G6" s="65"/>
      <c r="H6" s="66"/>
      <c r="I6"/>
      <c r="J6"/>
      <c r="K6"/>
      <c r="L6"/>
      <c r="M6"/>
      <c r="N6"/>
    </row>
    <row r="7" spans="1:14" s="8" customFormat="1" ht="21" customHeight="1" thickBot="1" x14ac:dyDescent="0.25">
      <c r="A7" s="57"/>
      <c r="B7" s="59"/>
      <c r="C7" s="61"/>
      <c r="D7" s="61"/>
      <c r="E7" s="63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ht="20.25" customHeight="1" x14ac:dyDescent="0.2">
      <c r="A9" s="2">
        <v>1</v>
      </c>
      <c r="B9" s="29" t="s">
        <v>17</v>
      </c>
      <c r="C9" s="27" t="s">
        <v>96</v>
      </c>
      <c r="D9" s="27" t="s">
        <v>24</v>
      </c>
      <c r="E9" s="28" t="s">
        <v>13</v>
      </c>
      <c r="F9" s="30"/>
      <c r="G9" s="30">
        <v>43.35</v>
      </c>
      <c r="H9" s="30">
        <f t="shared" ref="H9:H20" si="0">G9+F9</f>
        <v>43.35</v>
      </c>
      <c r="L9"/>
      <c r="M9"/>
      <c r="N9"/>
    </row>
    <row r="10" spans="1:14" ht="22.5" customHeight="1" x14ac:dyDescent="0.2">
      <c r="A10" s="2">
        <v>2</v>
      </c>
      <c r="B10" s="29" t="s">
        <v>89</v>
      </c>
      <c r="C10" s="27" t="s">
        <v>26</v>
      </c>
      <c r="D10" s="27" t="s">
        <v>25</v>
      </c>
      <c r="E10" s="28" t="s">
        <v>112</v>
      </c>
      <c r="F10" s="41"/>
      <c r="G10" s="33">
        <v>328.98200000000003</v>
      </c>
      <c r="H10" s="30">
        <f t="shared" si="0"/>
        <v>328.98200000000003</v>
      </c>
      <c r="L10"/>
      <c r="M10"/>
      <c r="N10"/>
    </row>
    <row r="11" spans="1:14" ht="21.75" customHeight="1" x14ac:dyDescent="0.2">
      <c r="A11" s="2">
        <v>3</v>
      </c>
      <c r="B11" s="29" t="s">
        <v>89</v>
      </c>
      <c r="C11" s="27" t="s">
        <v>90</v>
      </c>
      <c r="D11" s="27" t="s">
        <v>24</v>
      </c>
      <c r="E11" s="28" t="s">
        <v>4</v>
      </c>
      <c r="F11" s="30"/>
      <c r="G11" s="33">
        <v>88.617000000000004</v>
      </c>
      <c r="H11" s="30">
        <f t="shared" si="0"/>
        <v>88.617000000000004</v>
      </c>
      <c r="L11"/>
      <c r="M11"/>
      <c r="N11"/>
    </row>
    <row r="12" spans="1:14" ht="29.25" customHeight="1" x14ac:dyDescent="0.2">
      <c r="A12" s="2">
        <v>4</v>
      </c>
      <c r="B12" s="29" t="s">
        <v>133</v>
      </c>
      <c r="C12" s="27" t="s">
        <v>128</v>
      </c>
      <c r="D12" s="27" t="s">
        <v>153</v>
      </c>
      <c r="E12" s="28" t="s">
        <v>131</v>
      </c>
      <c r="F12" s="30"/>
      <c r="G12" s="31">
        <v>199</v>
      </c>
      <c r="H12" s="30">
        <f t="shared" si="0"/>
        <v>199</v>
      </c>
      <c r="L12"/>
      <c r="M12"/>
      <c r="N12"/>
    </row>
    <row r="13" spans="1:14" ht="23.25" customHeight="1" x14ac:dyDescent="0.2">
      <c r="A13" s="2">
        <v>5</v>
      </c>
      <c r="B13" s="28" t="s">
        <v>151</v>
      </c>
      <c r="C13" s="27" t="s">
        <v>94</v>
      </c>
      <c r="D13" s="26" t="s">
        <v>39</v>
      </c>
      <c r="E13" s="28" t="s">
        <v>40</v>
      </c>
      <c r="F13" s="31"/>
      <c r="G13" s="30">
        <v>62.8</v>
      </c>
      <c r="H13" s="30">
        <f t="shared" si="0"/>
        <v>62.8</v>
      </c>
      <c r="L13"/>
      <c r="M13"/>
      <c r="N13"/>
    </row>
    <row r="14" spans="1:14" ht="30.75" customHeight="1" x14ac:dyDescent="0.2">
      <c r="A14" s="2">
        <v>6</v>
      </c>
      <c r="B14" s="28" t="s">
        <v>156</v>
      </c>
      <c r="C14" s="27" t="s">
        <v>157</v>
      </c>
      <c r="D14" s="27" t="s">
        <v>158</v>
      </c>
      <c r="E14" s="28" t="s">
        <v>159</v>
      </c>
      <c r="F14" s="30"/>
      <c r="G14" s="30">
        <v>80.567999999999998</v>
      </c>
      <c r="H14" s="30">
        <f t="shared" si="0"/>
        <v>80.567999999999998</v>
      </c>
    </row>
    <row r="15" spans="1:14" ht="31.5" customHeight="1" x14ac:dyDescent="0.2">
      <c r="A15" s="2">
        <v>7</v>
      </c>
      <c r="B15" s="28" t="s">
        <v>85</v>
      </c>
      <c r="C15" s="34" t="s">
        <v>116</v>
      </c>
      <c r="D15" s="35" t="s">
        <v>88</v>
      </c>
      <c r="E15" s="27" t="s">
        <v>84</v>
      </c>
      <c r="F15" s="36"/>
      <c r="G15" s="30">
        <v>126.4</v>
      </c>
      <c r="H15" s="30">
        <f t="shared" si="0"/>
        <v>126.4</v>
      </c>
      <c r="L15"/>
      <c r="M15"/>
      <c r="N15"/>
    </row>
    <row r="16" spans="1:14" ht="22.5" customHeight="1" x14ac:dyDescent="0.2">
      <c r="A16" s="2">
        <v>8</v>
      </c>
      <c r="B16" s="28" t="s">
        <v>27</v>
      </c>
      <c r="C16" s="27"/>
      <c r="D16" s="27"/>
      <c r="E16" s="28" t="s">
        <v>64</v>
      </c>
      <c r="F16" s="30"/>
      <c r="G16" s="30">
        <v>17</v>
      </c>
      <c r="H16" s="30">
        <f t="shared" si="0"/>
        <v>17</v>
      </c>
      <c r="L16"/>
      <c r="M16"/>
      <c r="N16"/>
    </row>
    <row r="17" spans="1:14" ht="22.5" customHeight="1" x14ac:dyDescent="0.2">
      <c r="A17" s="2">
        <v>9</v>
      </c>
      <c r="B17" s="29" t="s">
        <v>27</v>
      </c>
      <c r="C17" s="27" t="s">
        <v>28</v>
      </c>
      <c r="D17" s="26" t="s">
        <v>150</v>
      </c>
      <c r="E17" s="28" t="s">
        <v>34</v>
      </c>
      <c r="F17" s="33"/>
      <c r="G17" s="30">
        <v>28.966000000000001</v>
      </c>
      <c r="H17" s="30">
        <f t="shared" si="0"/>
        <v>28.966000000000001</v>
      </c>
      <c r="L17"/>
      <c r="M17"/>
      <c r="N17"/>
    </row>
    <row r="18" spans="1:14" ht="24.75" customHeight="1" x14ac:dyDescent="0.2">
      <c r="A18" s="2">
        <v>10</v>
      </c>
      <c r="B18" s="29" t="s">
        <v>10</v>
      </c>
      <c r="C18" s="26" t="s">
        <v>66</v>
      </c>
      <c r="D18" s="27"/>
      <c r="E18" s="28"/>
      <c r="F18" s="30"/>
      <c r="G18" s="30">
        <v>95.01</v>
      </c>
      <c r="H18" s="30">
        <f t="shared" si="0"/>
        <v>95.01</v>
      </c>
      <c r="L18"/>
      <c r="M18"/>
      <c r="N18"/>
    </row>
    <row r="19" spans="1:14" ht="21.75" customHeight="1" x14ac:dyDescent="0.2">
      <c r="A19" s="2">
        <v>11</v>
      </c>
      <c r="B19" s="29" t="s">
        <v>10</v>
      </c>
      <c r="C19" s="26"/>
      <c r="D19" s="27"/>
      <c r="E19" s="28"/>
      <c r="F19" s="30"/>
      <c r="G19" s="30">
        <v>1752.9</v>
      </c>
      <c r="H19" s="30">
        <f t="shared" si="0"/>
        <v>1752.9</v>
      </c>
    </row>
    <row r="20" spans="1:14" ht="27" customHeight="1" x14ac:dyDescent="0.2">
      <c r="A20" s="2">
        <v>12</v>
      </c>
      <c r="B20" s="29" t="s">
        <v>118</v>
      </c>
      <c r="C20" s="26"/>
      <c r="D20" s="27"/>
      <c r="E20" s="28" t="s">
        <v>86</v>
      </c>
      <c r="F20" s="30"/>
      <c r="G20" s="30">
        <v>2953</v>
      </c>
      <c r="H20" s="30">
        <f t="shared" si="0"/>
        <v>2953</v>
      </c>
    </row>
    <row r="21" spans="1:14" ht="20.25" customHeight="1" thickBot="1" x14ac:dyDescent="0.25">
      <c r="A21" s="52" t="s">
        <v>119</v>
      </c>
      <c r="B21" s="53"/>
      <c r="C21" s="15"/>
      <c r="D21" s="15"/>
      <c r="E21" s="16"/>
      <c r="F21" s="17">
        <f>SUM(F9:F20)</f>
        <v>0</v>
      </c>
      <c r="G21" s="17">
        <f>SUM(G9:G20)</f>
        <v>5776.5929999999998</v>
      </c>
      <c r="H21" s="17">
        <f>SUM(H9:H20)</f>
        <v>5776.5929999999998</v>
      </c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3"/>
      <c r="C23" s="4"/>
      <c r="D23" s="4"/>
      <c r="E23" s="4"/>
    </row>
    <row r="24" spans="1:14" x14ac:dyDescent="0.2">
      <c r="A24" s="4"/>
      <c r="B24" s="3"/>
      <c r="E24" s="4"/>
      <c r="H24" s="13"/>
    </row>
    <row r="25" spans="1:14" x14ac:dyDescent="0.2">
      <c r="A25" s="4"/>
      <c r="B25" s="3"/>
      <c r="C25" s="12"/>
      <c r="D25" s="4"/>
      <c r="E25" s="4"/>
    </row>
    <row r="26" spans="1:14" x14ac:dyDescent="0.2">
      <c r="A26" s="4"/>
      <c r="B26" s="3"/>
      <c r="C26" s="4"/>
      <c r="D26" s="4"/>
      <c r="E26" s="4"/>
      <c r="H26" s="13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  <c r="H28" s="13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1"/>
    </row>
    <row r="35" spans="1:5" x14ac:dyDescent="0.2">
      <c r="A35" s="4"/>
      <c r="B35" s="1"/>
    </row>
    <row r="36" spans="1:5" x14ac:dyDescent="0.2">
      <c r="A36" s="4"/>
      <c r="B36" s="1"/>
    </row>
    <row r="37" spans="1:5" x14ac:dyDescent="0.2">
      <c r="A37" s="4"/>
      <c r="B37" s="1"/>
    </row>
    <row r="38" spans="1:5" x14ac:dyDescent="0.2">
      <c r="A38" s="4"/>
      <c r="B38" s="1"/>
    </row>
    <row r="39" spans="1:5" x14ac:dyDescent="0.2">
      <c r="A39" s="4"/>
      <c r="B39" s="1"/>
    </row>
    <row r="40" spans="1:5" x14ac:dyDescent="0.2">
      <c r="A40" s="4"/>
      <c r="B40" s="1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  <row r="43" spans="1:5" x14ac:dyDescent="0.2">
      <c r="A43" s="4"/>
      <c r="B43" s="3"/>
      <c r="C43" s="4"/>
      <c r="D43" s="4"/>
      <c r="E43" s="4"/>
    </row>
    <row r="44" spans="1:5" x14ac:dyDescent="0.2">
      <c r="A44" s="4"/>
      <c r="B44" s="3"/>
      <c r="C44" s="4"/>
      <c r="D44" s="4"/>
      <c r="E44" s="4"/>
    </row>
    <row r="45" spans="1:5" x14ac:dyDescent="0.2">
      <c r="A45" s="4"/>
      <c r="B45" s="3"/>
      <c r="C45" s="4"/>
      <c r="D45" s="4"/>
      <c r="E45" s="4"/>
    </row>
    <row r="46" spans="1:5" x14ac:dyDescent="0.2">
      <c r="A46" s="4"/>
      <c r="B46" s="3"/>
      <c r="C46" s="4"/>
      <c r="D46" s="4"/>
      <c r="E46" s="4"/>
    </row>
    <row r="47" spans="1:5" x14ac:dyDescent="0.2">
      <c r="A47" s="4"/>
      <c r="B47" s="3"/>
      <c r="C47" s="4"/>
      <c r="D47" s="4"/>
      <c r="E47" s="4"/>
    </row>
    <row r="48" spans="1:5" x14ac:dyDescent="0.2">
      <c r="A48" s="4"/>
      <c r="B48" s="3"/>
      <c r="C48" s="4"/>
      <c r="D48" s="4"/>
      <c r="E48" s="4"/>
    </row>
    <row r="49" spans="1:5" x14ac:dyDescent="0.2">
      <c r="A49" s="4"/>
      <c r="B49" s="3"/>
      <c r="C49" s="4"/>
      <c r="D49" s="4"/>
      <c r="E49" s="4"/>
    </row>
    <row r="50" spans="1:5" x14ac:dyDescent="0.2">
      <c r="A50" s="4"/>
      <c r="B50" s="3"/>
      <c r="C50" s="4"/>
      <c r="D50" s="4"/>
      <c r="E50" s="4"/>
    </row>
    <row r="51" spans="1:5" x14ac:dyDescent="0.2">
      <c r="A51" s="4"/>
      <c r="B51" s="3"/>
      <c r="C51" s="4"/>
      <c r="D51" s="4"/>
      <c r="E51" s="4"/>
    </row>
  </sheetData>
  <mergeCells count="9">
    <mergeCell ref="A21:B21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1"/>
  <dimension ref="A1:AC359"/>
  <sheetViews>
    <sheetView tabSelected="1" zoomScale="90" zoomScaleNormal="90" workbookViewId="0">
      <pane ySplit="4" topLeftCell="A5" activePane="bottomLeft" state="frozen"/>
      <selection activeCell="K512" sqref="K512"/>
      <selection pane="bottomLeft" activeCell="Y3" sqref="Y3"/>
    </sheetView>
  </sheetViews>
  <sheetFormatPr defaultRowHeight="16.5" x14ac:dyDescent="0.3"/>
  <cols>
    <col min="1" max="1" width="4.85546875" style="74" customWidth="1"/>
    <col min="2" max="2" width="22" style="89" customWidth="1"/>
    <col min="3" max="3" width="33.85546875" style="89" customWidth="1"/>
    <col min="4" max="4" width="20.7109375" style="89" customWidth="1"/>
    <col min="5" max="5" width="17" style="89" customWidth="1"/>
    <col min="6" max="6" width="27.28515625" style="89" customWidth="1"/>
    <col min="7" max="7" width="21.42578125" style="74" customWidth="1"/>
    <col min="8" max="8" width="3.28515625" style="74" hidden="1" customWidth="1"/>
    <col min="9" max="9" width="10.140625" style="74" hidden="1" customWidth="1"/>
    <col min="10" max="10" width="11.7109375" style="74" hidden="1" customWidth="1"/>
    <col min="11" max="11" width="11.85546875" style="74" hidden="1" customWidth="1"/>
    <col min="12" max="12" width="10.5703125" style="74" hidden="1" customWidth="1"/>
    <col min="13" max="13" width="12.28515625" style="74" hidden="1" customWidth="1"/>
    <col min="14" max="14" width="9.140625" style="74" hidden="1" customWidth="1"/>
    <col min="15" max="15" width="10.140625" style="74" hidden="1" customWidth="1"/>
    <col min="16" max="16" width="10.28515625" style="74" hidden="1" customWidth="1"/>
    <col min="17" max="18" width="9.140625" style="74" hidden="1" customWidth="1"/>
    <col min="19" max="19" width="11.28515625" style="74" bestFit="1" customWidth="1"/>
    <col min="20" max="16384" width="9.140625" style="74"/>
  </cols>
  <sheetData>
    <row r="1" spans="1:9" ht="96.75" customHeight="1" x14ac:dyDescent="0.3">
      <c r="A1" s="73" t="s">
        <v>947</v>
      </c>
      <c r="B1" s="73"/>
      <c r="C1" s="73"/>
      <c r="D1" s="73"/>
      <c r="E1" s="73"/>
      <c r="F1" s="73"/>
      <c r="G1" s="73"/>
    </row>
    <row r="2" spans="1:9" s="76" customFormat="1" ht="60.75" customHeight="1" x14ac:dyDescent="0.2">
      <c r="A2" s="75" t="s">
        <v>32</v>
      </c>
      <c r="B2" s="75" t="s">
        <v>167</v>
      </c>
      <c r="C2" s="75" t="s">
        <v>168</v>
      </c>
      <c r="D2" s="75" t="s">
        <v>169</v>
      </c>
      <c r="E2" s="75" t="s">
        <v>170</v>
      </c>
      <c r="F2" s="75" t="s">
        <v>177</v>
      </c>
      <c r="G2" s="75" t="s">
        <v>581</v>
      </c>
    </row>
    <row r="3" spans="1:9" s="76" customFormat="1" ht="74.25" customHeight="1" x14ac:dyDescent="0.2">
      <c r="A3" s="75"/>
      <c r="B3" s="75"/>
      <c r="C3" s="77"/>
      <c r="D3" s="75"/>
      <c r="E3" s="75"/>
      <c r="F3" s="75"/>
      <c r="G3" s="75"/>
    </row>
    <row r="4" spans="1:9" s="80" customFormat="1" ht="18.75" customHeight="1" x14ac:dyDescent="0.3">
      <c r="A4" s="78" t="s">
        <v>574</v>
      </c>
      <c r="B4" s="79" t="s">
        <v>575</v>
      </c>
      <c r="C4" s="78" t="s">
        <v>576</v>
      </c>
      <c r="D4" s="79" t="s">
        <v>577</v>
      </c>
      <c r="E4" s="78" t="s">
        <v>578</v>
      </c>
      <c r="F4" s="79" t="s">
        <v>579</v>
      </c>
      <c r="G4" s="78" t="s">
        <v>580</v>
      </c>
    </row>
    <row r="5" spans="1:9" ht="68.25" customHeight="1" x14ac:dyDescent="0.3">
      <c r="A5" s="81">
        <v>1</v>
      </c>
      <c r="B5" s="82" t="s">
        <v>948</v>
      </c>
      <c r="C5" s="82" t="s">
        <v>949</v>
      </c>
      <c r="D5" s="82" t="s">
        <v>335</v>
      </c>
      <c r="E5" s="82" t="s">
        <v>1285</v>
      </c>
      <c r="F5" s="83">
        <v>25000</v>
      </c>
      <c r="G5" s="84">
        <v>0</v>
      </c>
      <c r="I5" s="85"/>
    </row>
    <row r="6" spans="1:9" ht="66.75" customHeight="1" x14ac:dyDescent="0.3">
      <c r="A6" s="81">
        <v>2</v>
      </c>
      <c r="B6" s="82" t="s">
        <v>942</v>
      </c>
      <c r="C6" s="82" t="s">
        <v>923</v>
      </c>
      <c r="D6" s="82" t="s">
        <v>70</v>
      </c>
      <c r="E6" s="82" t="s">
        <v>924</v>
      </c>
      <c r="F6" s="83">
        <v>4000</v>
      </c>
      <c r="G6" s="84">
        <v>0</v>
      </c>
    </row>
    <row r="7" spans="1:9" s="80" customFormat="1" ht="60.75" customHeight="1" x14ac:dyDescent="0.3">
      <c r="A7" s="81">
        <v>3</v>
      </c>
      <c r="B7" s="82" t="s">
        <v>204</v>
      </c>
      <c r="C7" s="82" t="s">
        <v>196</v>
      </c>
      <c r="D7" s="82" t="s">
        <v>187</v>
      </c>
      <c r="E7" s="82" t="s">
        <v>300</v>
      </c>
      <c r="F7" s="83">
        <v>144530</v>
      </c>
      <c r="G7" s="84">
        <v>0</v>
      </c>
    </row>
    <row r="8" spans="1:9" s="80" customFormat="1" ht="60.75" customHeight="1" x14ac:dyDescent="0.3">
      <c r="A8" s="81">
        <v>4</v>
      </c>
      <c r="B8" s="86" t="s">
        <v>950</v>
      </c>
      <c r="C8" s="82" t="s">
        <v>288</v>
      </c>
      <c r="D8" s="82" t="s">
        <v>448</v>
      </c>
      <c r="E8" s="82" t="s">
        <v>600</v>
      </c>
      <c r="F8" s="83">
        <v>26200</v>
      </c>
      <c r="G8" s="84">
        <v>0</v>
      </c>
    </row>
    <row r="9" spans="1:9" s="80" customFormat="1" ht="60.75" customHeight="1" x14ac:dyDescent="0.3">
      <c r="A9" s="81">
        <v>5</v>
      </c>
      <c r="B9" s="91"/>
      <c r="C9" s="82" t="s">
        <v>217</v>
      </c>
      <c r="D9" s="82" t="s">
        <v>69</v>
      </c>
      <c r="E9" s="82" t="s">
        <v>601</v>
      </c>
      <c r="F9" s="83">
        <v>67720</v>
      </c>
      <c r="G9" s="84">
        <v>0</v>
      </c>
    </row>
    <row r="10" spans="1:9" ht="68.25" customHeight="1" x14ac:dyDescent="0.3">
      <c r="A10" s="81">
        <v>6</v>
      </c>
      <c r="B10" s="82" t="s">
        <v>726</v>
      </c>
      <c r="C10" s="82" t="s">
        <v>727</v>
      </c>
      <c r="D10" s="82" t="s">
        <v>69</v>
      </c>
      <c r="E10" s="82" t="s">
        <v>728</v>
      </c>
      <c r="F10" s="83">
        <v>24680</v>
      </c>
      <c r="G10" s="84">
        <v>0</v>
      </c>
      <c r="I10" s="85"/>
    </row>
    <row r="11" spans="1:9" s="80" customFormat="1" ht="71.25" customHeight="1" x14ac:dyDescent="0.3">
      <c r="A11" s="81">
        <v>7</v>
      </c>
      <c r="B11" s="86" t="s">
        <v>741</v>
      </c>
      <c r="C11" s="82" t="s">
        <v>739</v>
      </c>
      <c r="D11" s="82" t="s">
        <v>198</v>
      </c>
      <c r="E11" s="82" t="s">
        <v>740</v>
      </c>
      <c r="F11" s="83">
        <v>102510</v>
      </c>
      <c r="G11" s="84">
        <v>0</v>
      </c>
    </row>
    <row r="12" spans="1:9" s="80" customFormat="1" ht="88.5" customHeight="1" x14ac:dyDescent="0.3">
      <c r="A12" s="81">
        <v>8</v>
      </c>
      <c r="B12" s="91"/>
      <c r="C12" s="82" t="s">
        <v>742</v>
      </c>
      <c r="D12" s="82" t="s">
        <v>50</v>
      </c>
      <c r="E12" s="82" t="s">
        <v>743</v>
      </c>
      <c r="F12" s="83">
        <f>80050+129861</f>
        <v>209911</v>
      </c>
      <c r="G12" s="84">
        <v>0</v>
      </c>
    </row>
    <row r="13" spans="1:9" s="80" customFormat="1" ht="75.75" customHeight="1" x14ac:dyDescent="0.3">
      <c r="A13" s="81">
        <v>9</v>
      </c>
      <c r="B13" s="82" t="s">
        <v>206</v>
      </c>
      <c r="C13" s="82" t="s">
        <v>174</v>
      </c>
      <c r="D13" s="82" t="s">
        <v>171</v>
      </c>
      <c r="E13" s="82" t="s">
        <v>302</v>
      </c>
      <c r="F13" s="83">
        <f>2705500+2705500+2705500+2705500+2705500+2705500+2705500+2705500+2705500+2705500+2705500+2705500</f>
        <v>32466000</v>
      </c>
      <c r="G13" s="84">
        <v>0</v>
      </c>
    </row>
    <row r="14" spans="1:9" ht="68.25" customHeight="1" x14ac:dyDescent="0.3">
      <c r="A14" s="81">
        <v>10</v>
      </c>
      <c r="B14" s="82" t="s">
        <v>951</v>
      </c>
      <c r="C14" s="82" t="s">
        <v>952</v>
      </c>
      <c r="D14" s="82" t="s">
        <v>69</v>
      </c>
      <c r="E14" s="82" t="s">
        <v>953</v>
      </c>
      <c r="F14" s="83">
        <f>71042+71040</f>
        <v>142082</v>
      </c>
      <c r="G14" s="84">
        <v>0</v>
      </c>
      <c r="I14" s="85"/>
    </row>
    <row r="15" spans="1:9" s="80" customFormat="1" ht="78" customHeight="1" x14ac:dyDescent="0.3">
      <c r="A15" s="81">
        <v>11</v>
      </c>
      <c r="B15" s="82" t="s">
        <v>836</v>
      </c>
      <c r="C15" s="82" t="s">
        <v>837</v>
      </c>
      <c r="D15" s="82" t="s">
        <v>69</v>
      </c>
      <c r="E15" s="82" t="s">
        <v>838</v>
      </c>
      <c r="F15" s="83">
        <f>183600+183600</f>
        <v>367200</v>
      </c>
      <c r="G15" s="84">
        <v>0</v>
      </c>
    </row>
    <row r="16" spans="1:9" s="80" customFormat="1" ht="66" customHeight="1" x14ac:dyDescent="0.3">
      <c r="A16" s="81">
        <v>12</v>
      </c>
      <c r="B16" s="82" t="s">
        <v>185</v>
      </c>
      <c r="C16" s="82" t="s">
        <v>186</v>
      </c>
      <c r="D16" s="82" t="s">
        <v>70</v>
      </c>
      <c r="E16" s="82" t="s">
        <v>313</v>
      </c>
      <c r="F16" s="83">
        <v>24000</v>
      </c>
      <c r="G16" s="84">
        <v>0</v>
      </c>
    </row>
    <row r="17" spans="1:18" s="80" customFormat="1" ht="43.5" customHeight="1" x14ac:dyDescent="0.3">
      <c r="A17" s="81">
        <v>13</v>
      </c>
      <c r="B17" s="82" t="s">
        <v>181</v>
      </c>
      <c r="C17" s="82" t="s">
        <v>173</v>
      </c>
      <c r="D17" s="82" t="s">
        <v>210</v>
      </c>
      <c r="E17" s="82" t="s">
        <v>306</v>
      </c>
      <c r="F17" s="83">
        <v>15800</v>
      </c>
      <c r="G17" s="84">
        <v>0</v>
      </c>
    </row>
    <row r="18" spans="1:18" s="89" customFormat="1" ht="54" customHeight="1" x14ac:dyDescent="0.2">
      <c r="A18" s="81">
        <v>14</v>
      </c>
      <c r="B18" s="86" t="s">
        <v>488</v>
      </c>
      <c r="C18" s="82" t="s">
        <v>956</v>
      </c>
      <c r="D18" s="82" t="s">
        <v>436</v>
      </c>
      <c r="E18" s="82" t="s">
        <v>957</v>
      </c>
      <c r="F18" s="83">
        <v>98510</v>
      </c>
      <c r="G18" s="84">
        <v>0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8"/>
    </row>
    <row r="19" spans="1:18" s="89" customFormat="1" ht="54" customHeight="1" x14ac:dyDescent="0.2">
      <c r="A19" s="81">
        <v>15</v>
      </c>
      <c r="B19" s="90"/>
      <c r="C19" s="82" t="s">
        <v>489</v>
      </c>
      <c r="D19" s="82" t="s">
        <v>490</v>
      </c>
      <c r="E19" s="82" t="s">
        <v>491</v>
      </c>
      <c r="F19" s="83">
        <v>20566</v>
      </c>
      <c r="G19" s="84">
        <v>0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</row>
    <row r="20" spans="1:18" s="89" customFormat="1" ht="59.25" customHeight="1" x14ac:dyDescent="0.2">
      <c r="A20" s="81">
        <v>16</v>
      </c>
      <c r="B20" s="90"/>
      <c r="C20" s="82" t="s">
        <v>493</v>
      </c>
      <c r="D20" s="82" t="s">
        <v>448</v>
      </c>
      <c r="E20" s="82" t="s">
        <v>510</v>
      </c>
      <c r="F20" s="83">
        <v>20881</v>
      </c>
      <c r="G20" s="84">
        <v>0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8"/>
    </row>
    <row r="21" spans="1:18" s="89" customFormat="1" ht="72.75" customHeight="1" x14ac:dyDescent="0.2">
      <c r="A21" s="81">
        <v>17</v>
      </c>
      <c r="B21" s="90"/>
      <c r="C21" s="82" t="s">
        <v>494</v>
      </c>
      <c r="D21" s="82" t="s">
        <v>337</v>
      </c>
      <c r="E21" s="82" t="s">
        <v>511</v>
      </c>
      <c r="F21" s="83">
        <v>22565</v>
      </c>
      <c r="G21" s="84">
        <v>0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</row>
    <row r="22" spans="1:18" s="89" customFormat="1" ht="76.5" customHeight="1" x14ac:dyDescent="0.2">
      <c r="A22" s="81">
        <v>18</v>
      </c>
      <c r="B22" s="90"/>
      <c r="C22" s="82" t="s">
        <v>492</v>
      </c>
      <c r="D22" s="82" t="s">
        <v>197</v>
      </c>
      <c r="E22" s="82" t="s">
        <v>509</v>
      </c>
      <c r="F22" s="83">
        <v>20765</v>
      </c>
      <c r="G22" s="84">
        <v>0</v>
      </c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</row>
    <row r="23" spans="1:18" s="89" customFormat="1" ht="48.75" customHeight="1" x14ac:dyDescent="0.2">
      <c r="A23" s="81">
        <v>19</v>
      </c>
      <c r="B23" s="90"/>
      <c r="C23" s="82" t="s">
        <v>487</v>
      </c>
      <c r="D23" s="82" t="s">
        <v>71</v>
      </c>
      <c r="E23" s="82" t="s">
        <v>508</v>
      </c>
      <c r="F23" s="83">
        <v>9700</v>
      </c>
      <c r="G23" s="84">
        <v>0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8"/>
    </row>
    <row r="24" spans="1:18" s="89" customFormat="1" ht="61.5" customHeight="1" x14ac:dyDescent="0.2">
      <c r="A24" s="81">
        <v>20</v>
      </c>
      <c r="B24" s="90"/>
      <c r="C24" s="82" t="s">
        <v>498</v>
      </c>
      <c r="D24" s="82" t="s">
        <v>69</v>
      </c>
      <c r="E24" s="82" t="s">
        <v>507</v>
      </c>
      <c r="F24" s="83">
        <v>37034</v>
      </c>
      <c r="G24" s="84">
        <v>0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8"/>
    </row>
    <row r="25" spans="1:18" ht="75.75" customHeight="1" x14ac:dyDescent="0.3">
      <c r="A25" s="81">
        <v>21</v>
      </c>
      <c r="B25" s="90"/>
      <c r="C25" s="82" t="s">
        <v>495</v>
      </c>
      <c r="D25" s="82" t="s">
        <v>496</v>
      </c>
      <c r="E25" s="82" t="s">
        <v>497</v>
      </c>
      <c r="F25" s="83">
        <v>31374</v>
      </c>
      <c r="G25" s="84">
        <v>0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8"/>
    </row>
    <row r="26" spans="1:18" s="89" customFormat="1" ht="62.25" customHeight="1" x14ac:dyDescent="0.2">
      <c r="A26" s="81">
        <v>22</v>
      </c>
      <c r="B26" s="90"/>
      <c r="C26" s="82" t="s">
        <v>499</v>
      </c>
      <c r="D26" s="82" t="s">
        <v>500</v>
      </c>
      <c r="E26" s="82" t="s">
        <v>501</v>
      </c>
      <c r="F26" s="83">
        <v>30151</v>
      </c>
      <c r="G26" s="84">
        <v>0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8"/>
    </row>
    <row r="27" spans="1:18" s="89" customFormat="1" ht="61.5" customHeight="1" x14ac:dyDescent="0.2">
      <c r="A27" s="81">
        <v>23</v>
      </c>
      <c r="B27" s="90"/>
      <c r="C27" s="82" t="s">
        <v>675</v>
      </c>
      <c r="D27" s="82" t="s">
        <v>448</v>
      </c>
      <c r="E27" s="82" t="s">
        <v>676</v>
      </c>
      <c r="F27" s="83">
        <f>58070</f>
        <v>58070</v>
      </c>
      <c r="G27" s="84">
        <v>0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8"/>
    </row>
    <row r="28" spans="1:18" s="89" customFormat="1" ht="61.5" customHeight="1" x14ac:dyDescent="0.2">
      <c r="A28" s="81">
        <v>24</v>
      </c>
      <c r="B28" s="90"/>
      <c r="C28" s="82" t="s">
        <v>680</v>
      </c>
      <c r="D28" s="82" t="s">
        <v>183</v>
      </c>
      <c r="E28" s="82" t="s">
        <v>681</v>
      </c>
      <c r="F28" s="83">
        <v>55730</v>
      </c>
      <c r="G28" s="84">
        <v>0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8"/>
    </row>
    <row r="29" spans="1:18" s="89" customFormat="1" ht="61.5" customHeight="1" x14ac:dyDescent="0.2">
      <c r="A29" s="81">
        <v>25</v>
      </c>
      <c r="B29" s="90"/>
      <c r="C29" s="82" t="s">
        <v>744</v>
      </c>
      <c r="D29" s="82" t="s">
        <v>69</v>
      </c>
      <c r="E29" s="82" t="s">
        <v>745</v>
      </c>
      <c r="F29" s="83">
        <v>71100</v>
      </c>
      <c r="G29" s="84">
        <v>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8"/>
    </row>
    <row r="30" spans="1:18" s="89" customFormat="1" ht="61.5" customHeight="1" x14ac:dyDescent="0.2">
      <c r="A30" s="81">
        <v>26</v>
      </c>
      <c r="B30" s="90"/>
      <c r="C30" s="82" t="s">
        <v>682</v>
      </c>
      <c r="D30" s="82" t="s">
        <v>436</v>
      </c>
      <c r="E30" s="82" t="s">
        <v>683</v>
      </c>
      <c r="F30" s="83">
        <v>28855</v>
      </c>
      <c r="G30" s="84">
        <v>0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8"/>
    </row>
    <row r="31" spans="1:18" s="89" customFormat="1" ht="61.5" customHeight="1" x14ac:dyDescent="0.2">
      <c r="A31" s="81">
        <v>27</v>
      </c>
      <c r="B31" s="91"/>
      <c r="C31" s="82" t="s">
        <v>958</v>
      </c>
      <c r="D31" s="82" t="s">
        <v>436</v>
      </c>
      <c r="E31" s="82" t="s">
        <v>959</v>
      </c>
      <c r="F31" s="83">
        <v>98510</v>
      </c>
      <c r="G31" s="84">
        <v>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18" ht="68.25" customHeight="1" x14ac:dyDescent="0.3">
      <c r="A32" s="81">
        <v>28</v>
      </c>
      <c r="B32" s="82" t="s">
        <v>960</v>
      </c>
      <c r="C32" s="82" t="s">
        <v>961</v>
      </c>
      <c r="D32" s="82" t="s">
        <v>962</v>
      </c>
      <c r="E32" s="82" t="s">
        <v>963</v>
      </c>
      <c r="F32" s="83">
        <v>199620</v>
      </c>
      <c r="G32" s="84">
        <v>0</v>
      </c>
      <c r="I32" s="85"/>
    </row>
    <row r="33" spans="1:18" s="80" customFormat="1" ht="57" customHeight="1" x14ac:dyDescent="0.3">
      <c r="A33" s="81">
        <v>29</v>
      </c>
      <c r="B33" s="82" t="s">
        <v>205</v>
      </c>
      <c r="C33" s="82" t="s">
        <v>182</v>
      </c>
      <c r="D33" s="82" t="s">
        <v>183</v>
      </c>
      <c r="E33" s="82" t="s">
        <v>301</v>
      </c>
      <c r="F33" s="83">
        <v>93110</v>
      </c>
      <c r="G33" s="84">
        <v>0</v>
      </c>
    </row>
    <row r="34" spans="1:18" s="80" customFormat="1" ht="57" customHeight="1" x14ac:dyDescent="0.3">
      <c r="A34" s="81">
        <v>30</v>
      </c>
      <c r="B34" s="86" t="s">
        <v>207</v>
      </c>
      <c r="C34" s="82" t="s">
        <v>208</v>
      </c>
      <c r="D34" s="82" t="s">
        <v>210</v>
      </c>
      <c r="E34" s="82" t="s">
        <v>303</v>
      </c>
      <c r="F34" s="83">
        <v>17570</v>
      </c>
      <c r="G34" s="84">
        <v>0</v>
      </c>
    </row>
    <row r="35" spans="1:18" s="80" customFormat="1" ht="59.25" customHeight="1" x14ac:dyDescent="0.3">
      <c r="A35" s="81">
        <v>31</v>
      </c>
      <c r="B35" s="91"/>
      <c r="C35" s="82" t="s">
        <v>974</v>
      </c>
      <c r="D35" s="82" t="s">
        <v>71</v>
      </c>
      <c r="E35" s="82" t="s">
        <v>975</v>
      </c>
      <c r="F35" s="83">
        <v>169910</v>
      </c>
      <c r="G35" s="84">
        <v>0</v>
      </c>
    </row>
    <row r="36" spans="1:18" s="80" customFormat="1" ht="57" customHeight="1" x14ac:dyDescent="0.3">
      <c r="A36" s="81">
        <v>32</v>
      </c>
      <c r="B36" s="82" t="s">
        <v>585</v>
      </c>
      <c r="C36" s="82" t="s">
        <v>586</v>
      </c>
      <c r="D36" s="82" t="s">
        <v>587</v>
      </c>
      <c r="E36" s="82" t="s">
        <v>588</v>
      </c>
      <c r="F36" s="83">
        <f>3930467+170060300</f>
        <v>173990767</v>
      </c>
      <c r="G36" s="84">
        <v>0</v>
      </c>
    </row>
    <row r="37" spans="1:18" ht="52.5" customHeight="1" x14ac:dyDescent="0.3">
      <c r="A37" s="81">
        <v>33</v>
      </c>
      <c r="B37" s="86" t="s">
        <v>427</v>
      </c>
      <c r="C37" s="82" t="s">
        <v>426</v>
      </c>
      <c r="D37" s="82" t="s">
        <v>69</v>
      </c>
      <c r="E37" s="82" t="s">
        <v>471</v>
      </c>
      <c r="F37" s="83">
        <v>53600</v>
      </c>
      <c r="G37" s="84">
        <v>0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8"/>
    </row>
    <row r="38" spans="1:18" s="89" customFormat="1" ht="75" customHeight="1" x14ac:dyDescent="0.2">
      <c r="A38" s="81">
        <v>34</v>
      </c>
      <c r="B38" s="91"/>
      <c r="C38" s="82" t="s">
        <v>428</v>
      </c>
      <c r="D38" s="82" t="s">
        <v>429</v>
      </c>
      <c r="E38" s="82" t="s">
        <v>470</v>
      </c>
      <c r="F38" s="83">
        <v>80000</v>
      </c>
      <c r="G38" s="84">
        <v>0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8"/>
    </row>
    <row r="39" spans="1:18" s="80" customFormat="1" ht="53.25" customHeight="1" x14ac:dyDescent="0.3">
      <c r="A39" s="81">
        <v>35</v>
      </c>
      <c r="B39" s="86" t="s">
        <v>982</v>
      </c>
      <c r="C39" s="82" t="s">
        <v>193</v>
      </c>
      <c r="D39" s="82" t="s">
        <v>194</v>
      </c>
      <c r="E39" s="82" t="s">
        <v>309</v>
      </c>
      <c r="F39" s="83">
        <v>145990</v>
      </c>
      <c r="G39" s="84">
        <v>0</v>
      </c>
    </row>
    <row r="40" spans="1:18" s="80" customFormat="1" ht="51" customHeight="1" x14ac:dyDescent="0.3">
      <c r="A40" s="81">
        <v>36</v>
      </c>
      <c r="B40" s="91"/>
      <c r="C40" s="82" t="s">
        <v>195</v>
      </c>
      <c r="D40" s="82" t="s">
        <v>69</v>
      </c>
      <c r="E40" s="82" t="s">
        <v>310</v>
      </c>
      <c r="F40" s="83">
        <v>85000</v>
      </c>
      <c r="G40" s="84">
        <v>0</v>
      </c>
    </row>
    <row r="41" spans="1:18" s="80" customFormat="1" ht="46.5" customHeight="1" x14ac:dyDescent="0.3">
      <c r="A41" s="81">
        <v>37</v>
      </c>
      <c r="B41" s="82" t="s">
        <v>211</v>
      </c>
      <c r="C41" s="82" t="s">
        <v>203</v>
      </c>
      <c r="D41" s="82" t="s">
        <v>202</v>
      </c>
      <c r="E41" s="82" t="s">
        <v>307</v>
      </c>
      <c r="F41" s="83">
        <v>89000</v>
      </c>
      <c r="G41" s="84">
        <v>0</v>
      </c>
    </row>
    <row r="42" spans="1:18" s="80" customFormat="1" ht="73.5" customHeight="1" x14ac:dyDescent="0.3">
      <c r="A42" s="81">
        <v>38</v>
      </c>
      <c r="B42" s="82" t="s">
        <v>941</v>
      </c>
      <c r="C42" s="82" t="s">
        <v>636</v>
      </c>
      <c r="D42" s="82" t="s">
        <v>637</v>
      </c>
      <c r="E42" s="82" t="s">
        <v>638</v>
      </c>
      <c r="F42" s="83">
        <v>226760</v>
      </c>
      <c r="G42" s="84">
        <v>0</v>
      </c>
    </row>
    <row r="43" spans="1:18" ht="61.5" customHeight="1" x14ac:dyDescent="0.3">
      <c r="A43" s="81">
        <v>39</v>
      </c>
      <c r="B43" s="82" t="s">
        <v>797</v>
      </c>
      <c r="C43" s="82" t="s">
        <v>798</v>
      </c>
      <c r="D43" s="82" t="s">
        <v>799</v>
      </c>
      <c r="E43" s="82" t="s">
        <v>800</v>
      </c>
      <c r="F43" s="83">
        <v>25000</v>
      </c>
      <c r="G43" s="84">
        <v>0</v>
      </c>
    </row>
    <row r="44" spans="1:18" s="89" customFormat="1" ht="60" customHeight="1" x14ac:dyDescent="0.2">
      <c r="A44" s="81">
        <v>40</v>
      </c>
      <c r="B44" s="82" t="s">
        <v>687</v>
      </c>
      <c r="C44" s="82" t="s">
        <v>688</v>
      </c>
      <c r="D44" s="82" t="s">
        <v>689</v>
      </c>
      <c r="E44" s="82" t="s">
        <v>690</v>
      </c>
      <c r="F44" s="83">
        <v>23000</v>
      </c>
      <c r="G44" s="84">
        <v>0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8"/>
    </row>
    <row r="45" spans="1:18" s="89" customFormat="1" ht="49.5" customHeight="1" x14ac:dyDescent="0.2">
      <c r="A45" s="81">
        <v>41</v>
      </c>
      <c r="B45" s="86" t="s">
        <v>808</v>
      </c>
      <c r="C45" s="82" t="s">
        <v>373</v>
      </c>
      <c r="D45" s="82" t="s">
        <v>69</v>
      </c>
      <c r="E45" s="82" t="s">
        <v>563</v>
      </c>
      <c r="F45" s="83">
        <v>190790</v>
      </c>
      <c r="G45" s="84">
        <v>0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8"/>
    </row>
    <row r="46" spans="1:18" s="89" customFormat="1" ht="63.75" customHeight="1" x14ac:dyDescent="0.2">
      <c r="A46" s="81">
        <v>42</v>
      </c>
      <c r="B46" s="91"/>
      <c r="C46" s="82" t="s">
        <v>809</v>
      </c>
      <c r="D46" s="82" t="s">
        <v>810</v>
      </c>
      <c r="E46" s="82" t="s">
        <v>811</v>
      </c>
      <c r="F46" s="83">
        <v>147610</v>
      </c>
      <c r="G46" s="84">
        <v>0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8"/>
    </row>
    <row r="47" spans="1:18" ht="68.25" customHeight="1" x14ac:dyDescent="0.3">
      <c r="A47" s="81">
        <v>43</v>
      </c>
      <c r="B47" s="82" t="s">
        <v>983</v>
      </c>
      <c r="C47" s="82" t="s">
        <v>984</v>
      </c>
      <c r="D47" s="82" t="s">
        <v>985</v>
      </c>
      <c r="E47" s="82" t="s">
        <v>986</v>
      </c>
      <c r="F47" s="83">
        <v>118100</v>
      </c>
      <c r="G47" s="84">
        <v>0</v>
      </c>
      <c r="I47" s="85"/>
    </row>
    <row r="48" spans="1:18" ht="68.25" customHeight="1" x14ac:dyDescent="0.3">
      <c r="A48" s="81">
        <v>44</v>
      </c>
      <c r="B48" s="82" t="s">
        <v>987</v>
      </c>
      <c r="C48" s="82" t="s">
        <v>988</v>
      </c>
      <c r="D48" s="82" t="s">
        <v>197</v>
      </c>
      <c r="E48" s="82" t="s">
        <v>989</v>
      </c>
      <c r="F48" s="83">
        <v>47360</v>
      </c>
      <c r="G48" s="84">
        <v>0</v>
      </c>
      <c r="I48" s="85"/>
    </row>
    <row r="49" spans="1:18" ht="68.25" customHeight="1" x14ac:dyDescent="0.3">
      <c r="A49" s="81">
        <v>45</v>
      </c>
      <c r="B49" s="82" t="s">
        <v>990</v>
      </c>
      <c r="C49" s="82" t="s">
        <v>991</v>
      </c>
      <c r="D49" s="82" t="s">
        <v>69</v>
      </c>
      <c r="E49" s="82" t="s">
        <v>992</v>
      </c>
      <c r="F49" s="83">
        <v>122340</v>
      </c>
      <c r="G49" s="84">
        <v>0</v>
      </c>
      <c r="I49" s="85"/>
    </row>
    <row r="50" spans="1:18" s="80" customFormat="1" ht="66" customHeight="1" x14ac:dyDescent="0.3">
      <c r="A50" s="81">
        <v>46</v>
      </c>
      <c r="B50" s="82" t="s">
        <v>247</v>
      </c>
      <c r="C50" s="82" t="s">
        <v>568</v>
      </c>
      <c r="D50" s="82" t="s">
        <v>70</v>
      </c>
      <c r="E50" s="82" t="s">
        <v>322</v>
      </c>
      <c r="F50" s="83">
        <v>270100</v>
      </c>
      <c r="G50" s="84">
        <v>0</v>
      </c>
    </row>
    <row r="51" spans="1:18" s="80" customFormat="1" ht="66" customHeight="1" x14ac:dyDescent="0.3">
      <c r="A51" s="81">
        <v>47</v>
      </c>
      <c r="B51" s="82" t="s">
        <v>993</v>
      </c>
      <c r="C51" s="82" t="s">
        <v>994</v>
      </c>
      <c r="D51" s="82" t="s">
        <v>69</v>
      </c>
      <c r="E51" s="82" t="s">
        <v>995</v>
      </c>
      <c r="F51" s="83">
        <f>289000+288000</f>
        <v>577000</v>
      </c>
      <c r="G51" s="84">
        <v>0</v>
      </c>
    </row>
    <row r="52" spans="1:18" s="80" customFormat="1" ht="95.25" customHeight="1" x14ac:dyDescent="0.3">
      <c r="A52" s="81">
        <v>48</v>
      </c>
      <c r="B52" s="82" t="s">
        <v>224</v>
      </c>
      <c r="C52" s="82" t="s">
        <v>225</v>
      </c>
      <c r="D52" s="82" t="s">
        <v>69</v>
      </c>
      <c r="E52" s="82" t="s">
        <v>226</v>
      </c>
      <c r="F52" s="83">
        <v>97100</v>
      </c>
      <c r="G52" s="84">
        <v>0</v>
      </c>
    </row>
    <row r="53" spans="1:18" s="80" customFormat="1" ht="95.25" customHeight="1" x14ac:dyDescent="0.3">
      <c r="A53" s="81">
        <v>49</v>
      </c>
      <c r="B53" s="82" t="s">
        <v>999</v>
      </c>
      <c r="C53" s="82" t="s">
        <v>1000</v>
      </c>
      <c r="D53" s="82" t="s">
        <v>210</v>
      </c>
      <c r="E53" s="82" t="s">
        <v>1001</v>
      </c>
      <c r="F53" s="83">
        <v>120890</v>
      </c>
      <c r="G53" s="84">
        <v>0</v>
      </c>
    </row>
    <row r="54" spans="1:18" s="80" customFormat="1" ht="82.5" customHeight="1" x14ac:dyDescent="0.3">
      <c r="A54" s="81">
        <v>50</v>
      </c>
      <c r="B54" s="82" t="s">
        <v>290</v>
      </c>
      <c r="C54" s="82" t="s">
        <v>291</v>
      </c>
      <c r="D54" s="82" t="s">
        <v>292</v>
      </c>
      <c r="E54" s="82" t="s">
        <v>293</v>
      </c>
      <c r="F54" s="83">
        <v>259630</v>
      </c>
      <c r="G54" s="84">
        <v>0</v>
      </c>
    </row>
    <row r="55" spans="1:18" s="80" customFormat="1" ht="82.5" customHeight="1" x14ac:dyDescent="0.3">
      <c r="A55" s="81">
        <v>51</v>
      </c>
      <c r="B55" s="82" t="s">
        <v>758</v>
      </c>
      <c r="C55" s="82" t="s">
        <v>759</v>
      </c>
      <c r="D55" s="82" t="s">
        <v>69</v>
      </c>
      <c r="E55" s="82" t="s">
        <v>760</v>
      </c>
      <c r="F55" s="83">
        <f>162000+161940</f>
        <v>323940</v>
      </c>
      <c r="G55" s="84">
        <v>0</v>
      </c>
    </row>
    <row r="56" spans="1:18" s="89" customFormat="1" ht="84" customHeight="1" x14ac:dyDescent="0.2">
      <c r="A56" s="81">
        <v>52</v>
      </c>
      <c r="B56" s="82" t="s">
        <v>792</v>
      </c>
      <c r="C56" s="82" t="s">
        <v>793</v>
      </c>
      <c r="D56" s="82" t="s">
        <v>69</v>
      </c>
      <c r="E56" s="82" t="s">
        <v>794</v>
      </c>
      <c r="F56" s="83">
        <v>60610</v>
      </c>
      <c r="G56" s="84">
        <v>0</v>
      </c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8"/>
    </row>
    <row r="57" spans="1:18" s="80" customFormat="1" ht="62.25" customHeight="1" x14ac:dyDescent="0.3">
      <c r="A57" s="81">
        <v>53</v>
      </c>
      <c r="B57" s="82" t="s">
        <v>213</v>
      </c>
      <c r="C57" s="82" t="s">
        <v>208</v>
      </c>
      <c r="D57" s="82" t="s">
        <v>172</v>
      </c>
      <c r="E57" s="82" t="s">
        <v>308</v>
      </c>
      <c r="F57" s="83">
        <v>84080</v>
      </c>
      <c r="G57" s="84">
        <v>0</v>
      </c>
    </row>
    <row r="58" spans="1:18" ht="54" customHeight="1" x14ac:dyDescent="0.3">
      <c r="A58" s="81">
        <v>54</v>
      </c>
      <c r="B58" s="82" t="s">
        <v>446</v>
      </c>
      <c r="C58" s="82" t="s">
        <v>447</v>
      </c>
      <c r="D58" s="82" t="s">
        <v>69</v>
      </c>
      <c r="E58" s="82" t="s">
        <v>463</v>
      </c>
      <c r="F58" s="83">
        <v>22500</v>
      </c>
      <c r="G58" s="84">
        <v>0</v>
      </c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8"/>
    </row>
    <row r="59" spans="1:18" ht="54" customHeight="1" x14ac:dyDescent="0.3">
      <c r="A59" s="81">
        <v>55</v>
      </c>
      <c r="B59" s="82" t="s">
        <v>822</v>
      </c>
      <c r="C59" s="82" t="s">
        <v>823</v>
      </c>
      <c r="D59" s="82" t="s">
        <v>187</v>
      </c>
      <c r="E59" s="82" t="s">
        <v>824</v>
      </c>
      <c r="F59" s="83">
        <v>30000</v>
      </c>
      <c r="G59" s="84">
        <v>0</v>
      </c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8"/>
    </row>
    <row r="60" spans="1:18" ht="74.25" customHeight="1" x14ac:dyDescent="0.3">
      <c r="A60" s="81">
        <v>56</v>
      </c>
      <c r="B60" s="82" t="s">
        <v>1002</v>
      </c>
      <c r="C60" s="82" t="s">
        <v>1003</v>
      </c>
      <c r="D60" s="82" t="s">
        <v>962</v>
      </c>
      <c r="E60" s="82" t="s">
        <v>1004</v>
      </c>
      <c r="F60" s="83">
        <f>234260+70000</f>
        <v>304260</v>
      </c>
      <c r="G60" s="84">
        <v>0</v>
      </c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8"/>
    </row>
    <row r="61" spans="1:18" ht="68.25" customHeight="1" x14ac:dyDescent="0.3">
      <c r="A61" s="81">
        <v>57</v>
      </c>
      <c r="B61" s="82" t="s">
        <v>732</v>
      </c>
      <c r="C61" s="82" t="s">
        <v>733</v>
      </c>
      <c r="D61" s="82" t="s">
        <v>337</v>
      </c>
      <c r="E61" s="82" t="s">
        <v>734</v>
      </c>
      <c r="F61" s="83">
        <v>85310</v>
      </c>
      <c r="G61" s="84">
        <v>0</v>
      </c>
      <c r="I61" s="85"/>
    </row>
    <row r="62" spans="1:18" ht="51.75" customHeight="1" x14ac:dyDescent="0.3">
      <c r="A62" s="81">
        <v>58</v>
      </c>
      <c r="B62" s="82" t="s">
        <v>633</v>
      </c>
      <c r="C62" s="82" t="s">
        <v>634</v>
      </c>
      <c r="D62" s="82" t="s">
        <v>436</v>
      </c>
      <c r="E62" s="82" t="s">
        <v>635</v>
      </c>
      <c r="F62" s="83">
        <v>223300</v>
      </c>
      <c r="G62" s="84">
        <v>0</v>
      </c>
    </row>
    <row r="63" spans="1:18" s="80" customFormat="1" ht="63" customHeight="1" x14ac:dyDescent="0.3">
      <c r="A63" s="81">
        <v>59</v>
      </c>
      <c r="B63" s="82" t="s">
        <v>285</v>
      </c>
      <c r="C63" s="82" t="s">
        <v>582</v>
      </c>
      <c r="D63" s="82" t="s">
        <v>286</v>
      </c>
      <c r="E63" s="82" t="s">
        <v>330</v>
      </c>
      <c r="F63" s="83">
        <v>144400</v>
      </c>
      <c r="G63" s="84">
        <v>0</v>
      </c>
    </row>
    <row r="64" spans="1:18" s="80" customFormat="1" ht="63" customHeight="1" x14ac:dyDescent="0.3">
      <c r="A64" s="81">
        <v>60</v>
      </c>
      <c r="B64" s="82" t="s">
        <v>1005</v>
      </c>
      <c r="C64" s="82" t="s">
        <v>1006</v>
      </c>
      <c r="D64" s="82" t="s">
        <v>1007</v>
      </c>
      <c r="E64" s="82" t="s">
        <v>1008</v>
      </c>
      <c r="F64" s="83">
        <v>225090</v>
      </c>
      <c r="G64" s="84">
        <v>0</v>
      </c>
    </row>
    <row r="65" spans="1:18" s="80" customFormat="1" ht="63" customHeight="1" x14ac:dyDescent="0.3">
      <c r="A65" s="81">
        <v>61</v>
      </c>
      <c r="B65" s="82" t="s">
        <v>1009</v>
      </c>
      <c r="C65" s="82" t="s">
        <v>1010</v>
      </c>
      <c r="D65" s="82" t="s">
        <v>1011</v>
      </c>
      <c r="E65" s="82" t="s">
        <v>1012</v>
      </c>
      <c r="F65" s="83">
        <v>252950</v>
      </c>
      <c r="G65" s="84">
        <v>0</v>
      </c>
    </row>
    <row r="66" spans="1:18" ht="75.75" customHeight="1" x14ac:dyDescent="0.3">
      <c r="A66" s="81">
        <v>62</v>
      </c>
      <c r="B66" s="82" t="s">
        <v>378</v>
      </c>
      <c r="C66" s="82" t="s">
        <v>379</v>
      </c>
      <c r="D66" s="82" t="s">
        <v>337</v>
      </c>
      <c r="E66" s="82" t="s">
        <v>406</v>
      </c>
      <c r="F66" s="83">
        <v>106890</v>
      </c>
      <c r="G66" s="84">
        <v>0</v>
      </c>
      <c r="I66" s="85"/>
    </row>
    <row r="67" spans="1:18" ht="70.5" customHeight="1" x14ac:dyDescent="0.3">
      <c r="A67" s="81">
        <v>63</v>
      </c>
      <c r="B67" s="86" t="s">
        <v>340</v>
      </c>
      <c r="C67" s="82" t="s">
        <v>342</v>
      </c>
      <c r="D67" s="82" t="s">
        <v>341</v>
      </c>
      <c r="E67" s="82" t="s">
        <v>394</v>
      </c>
      <c r="F67" s="83">
        <v>673360</v>
      </c>
      <c r="G67" s="84">
        <v>0</v>
      </c>
      <c r="I67" s="85"/>
    </row>
    <row r="68" spans="1:18" ht="46.5" customHeight="1" x14ac:dyDescent="0.3">
      <c r="A68" s="81">
        <v>64</v>
      </c>
      <c r="B68" s="91"/>
      <c r="C68" s="82" t="s">
        <v>343</v>
      </c>
      <c r="D68" s="82" t="s">
        <v>344</v>
      </c>
      <c r="E68" s="82" t="s">
        <v>395</v>
      </c>
      <c r="F68" s="83">
        <v>17620</v>
      </c>
      <c r="G68" s="84">
        <v>0</v>
      </c>
    </row>
    <row r="69" spans="1:18" s="80" customFormat="1" ht="54" customHeight="1" x14ac:dyDescent="0.3">
      <c r="A69" s="81">
        <v>65</v>
      </c>
      <c r="B69" s="82" t="s">
        <v>209</v>
      </c>
      <c r="C69" s="82" t="s">
        <v>189</v>
      </c>
      <c r="D69" s="82" t="s">
        <v>190</v>
      </c>
      <c r="E69" s="82" t="s">
        <v>305</v>
      </c>
      <c r="F69" s="83">
        <v>52100</v>
      </c>
      <c r="G69" s="84">
        <v>0</v>
      </c>
    </row>
    <row r="70" spans="1:18" s="80" customFormat="1" ht="54" customHeight="1" x14ac:dyDescent="0.3">
      <c r="A70" s="81">
        <v>66</v>
      </c>
      <c r="B70" s="82" t="s">
        <v>1018</v>
      </c>
      <c r="C70" s="82" t="s">
        <v>1016</v>
      </c>
      <c r="D70" s="82" t="s">
        <v>197</v>
      </c>
      <c r="E70" s="82" t="s">
        <v>1017</v>
      </c>
      <c r="F70" s="83">
        <f>32600+32600</f>
        <v>65200</v>
      </c>
      <c r="G70" s="84">
        <v>0</v>
      </c>
    </row>
    <row r="71" spans="1:18" s="80" customFormat="1" ht="57" customHeight="1" x14ac:dyDescent="0.3">
      <c r="A71" s="81">
        <v>67</v>
      </c>
      <c r="B71" s="82" t="s">
        <v>815</v>
      </c>
      <c r="C71" s="82" t="s">
        <v>816</v>
      </c>
      <c r="D71" s="82" t="s">
        <v>188</v>
      </c>
      <c r="E71" s="82" t="s">
        <v>1286</v>
      </c>
      <c r="F71" s="83">
        <v>11000</v>
      </c>
      <c r="G71" s="84">
        <v>0</v>
      </c>
    </row>
    <row r="72" spans="1:18" s="80" customFormat="1" ht="57" customHeight="1" x14ac:dyDescent="0.3">
      <c r="A72" s="81">
        <v>68</v>
      </c>
      <c r="B72" s="82" t="s">
        <v>1019</v>
      </c>
      <c r="C72" s="82" t="s">
        <v>246</v>
      </c>
      <c r="D72" s="82" t="s">
        <v>69</v>
      </c>
      <c r="E72" s="82" t="s">
        <v>1020</v>
      </c>
      <c r="F72" s="83">
        <v>156110</v>
      </c>
      <c r="G72" s="84">
        <v>0</v>
      </c>
    </row>
    <row r="73" spans="1:18" s="80" customFormat="1" ht="57" customHeight="1" x14ac:dyDescent="0.3">
      <c r="A73" s="81">
        <v>69</v>
      </c>
      <c r="B73" s="82" t="s">
        <v>1024</v>
      </c>
      <c r="C73" s="82" t="s">
        <v>1021</v>
      </c>
      <c r="D73" s="82" t="s">
        <v>1022</v>
      </c>
      <c r="E73" s="82" t="s">
        <v>1023</v>
      </c>
      <c r="F73" s="83">
        <v>145810</v>
      </c>
      <c r="G73" s="84">
        <v>0</v>
      </c>
    </row>
    <row r="74" spans="1:18" s="89" customFormat="1" ht="80.25" customHeight="1" x14ac:dyDescent="0.2">
      <c r="A74" s="81">
        <v>70</v>
      </c>
      <c r="B74" s="82" t="s">
        <v>430</v>
      </c>
      <c r="C74" s="82" t="s">
        <v>431</v>
      </c>
      <c r="D74" s="82" t="s">
        <v>70</v>
      </c>
      <c r="E74" s="82" t="s">
        <v>432</v>
      </c>
      <c r="F74" s="83">
        <v>42530</v>
      </c>
      <c r="G74" s="84">
        <v>0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8"/>
    </row>
    <row r="75" spans="1:18" s="89" customFormat="1" ht="80.25" customHeight="1" x14ac:dyDescent="0.2">
      <c r="A75" s="81">
        <v>71</v>
      </c>
      <c r="B75" s="82" t="s">
        <v>1025</v>
      </c>
      <c r="C75" s="82" t="s">
        <v>1026</v>
      </c>
      <c r="D75" s="82" t="s">
        <v>1027</v>
      </c>
      <c r="E75" s="82" t="s">
        <v>1028</v>
      </c>
      <c r="F75" s="83">
        <v>88650</v>
      </c>
      <c r="G75" s="84">
        <v>0</v>
      </c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8"/>
    </row>
    <row r="76" spans="1:18" s="89" customFormat="1" ht="80.25" customHeight="1" x14ac:dyDescent="0.2">
      <c r="A76" s="81">
        <v>72</v>
      </c>
      <c r="B76" s="82" t="s">
        <v>1029</v>
      </c>
      <c r="C76" s="82" t="s">
        <v>1030</v>
      </c>
      <c r="D76" s="82" t="s">
        <v>69</v>
      </c>
      <c r="E76" s="82" t="s">
        <v>1031</v>
      </c>
      <c r="F76" s="83">
        <f>226460+226460</f>
        <v>452920</v>
      </c>
      <c r="G76" s="84">
        <v>0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8"/>
    </row>
    <row r="77" spans="1:18" ht="60" customHeight="1" x14ac:dyDescent="0.3">
      <c r="A77" s="81">
        <v>73</v>
      </c>
      <c r="B77" s="82" t="s">
        <v>867</v>
      </c>
      <c r="C77" s="82" t="s">
        <v>868</v>
      </c>
      <c r="D77" s="82" t="s">
        <v>70</v>
      </c>
      <c r="E77" s="82" t="s">
        <v>869</v>
      </c>
      <c r="F77" s="83">
        <v>236390</v>
      </c>
      <c r="G77" s="84">
        <v>0</v>
      </c>
    </row>
    <row r="78" spans="1:18" s="80" customFormat="1" ht="78" customHeight="1" x14ac:dyDescent="0.3">
      <c r="A78" s="81">
        <v>74</v>
      </c>
      <c r="B78" s="82" t="s">
        <v>860</v>
      </c>
      <c r="C78" s="82" t="s">
        <v>861</v>
      </c>
      <c r="D78" s="82" t="s">
        <v>862</v>
      </c>
      <c r="E78" s="82" t="s">
        <v>863</v>
      </c>
      <c r="F78" s="83">
        <v>100500</v>
      </c>
      <c r="G78" s="84">
        <v>0</v>
      </c>
    </row>
    <row r="79" spans="1:18" s="80" customFormat="1" ht="78" customHeight="1" x14ac:dyDescent="0.3">
      <c r="A79" s="81">
        <v>75</v>
      </c>
      <c r="B79" s="82" t="s">
        <v>240</v>
      </c>
      <c r="C79" s="82" t="s">
        <v>241</v>
      </c>
      <c r="D79" s="82" t="s">
        <v>70</v>
      </c>
      <c r="E79" s="82" t="s">
        <v>320</v>
      </c>
      <c r="F79" s="83">
        <v>63000</v>
      </c>
      <c r="G79" s="84">
        <v>0</v>
      </c>
    </row>
    <row r="80" spans="1:18" s="80" customFormat="1" ht="78" customHeight="1" x14ac:dyDescent="0.3">
      <c r="A80" s="81">
        <v>76</v>
      </c>
      <c r="B80" s="82" t="s">
        <v>1032</v>
      </c>
      <c r="C80" s="82" t="s">
        <v>1033</v>
      </c>
      <c r="D80" s="82" t="s">
        <v>542</v>
      </c>
      <c r="E80" s="82" t="s">
        <v>1034</v>
      </c>
      <c r="F80" s="83">
        <f>15240+15240</f>
        <v>30480</v>
      </c>
      <c r="G80" s="84">
        <v>0</v>
      </c>
    </row>
    <row r="81" spans="1:29" s="80" customFormat="1" ht="78" customHeight="1" x14ac:dyDescent="0.3">
      <c r="A81" s="81">
        <v>77</v>
      </c>
      <c r="B81" s="82" t="s">
        <v>1038</v>
      </c>
      <c r="C81" s="82" t="s">
        <v>1035</v>
      </c>
      <c r="D81" s="82" t="s">
        <v>1036</v>
      </c>
      <c r="E81" s="82" t="s">
        <v>1037</v>
      </c>
      <c r="F81" s="83">
        <f>120000+57600</f>
        <v>177600</v>
      </c>
      <c r="G81" s="84">
        <v>0</v>
      </c>
    </row>
    <row r="82" spans="1:29" s="80" customFormat="1" ht="57.75" customHeight="1" x14ac:dyDescent="0.3">
      <c r="A82" s="81">
        <v>78</v>
      </c>
      <c r="B82" s="86" t="s">
        <v>269</v>
      </c>
      <c r="C82" s="82" t="s">
        <v>270</v>
      </c>
      <c r="D82" s="82" t="s">
        <v>71</v>
      </c>
      <c r="E82" s="82" t="s">
        <v>327</v>
      </c>
      <c r="F82" s="83">
        <v>70490</v>
      </c>
      <c r="G82" s="84">
        <v>0</v>
      </c>
    </row>
    <row r="83" spans="1:29" s="80" customFormat="1" ht="51" customHeight="1" x14ac:dyDescent="0.3">
      <c r="A83" s="81">
        <v>79</v>
      </c>
      <c r="B83" s="91"/>
      <c r="C83" s="82" t="s">
        <v>271</v>
      </c>
      <c r="D83" s="82" t="s">
        <v>272</v>
      </c>
      <c r="E83" s="82" t="s">
        <v>328</v>
      </c>
      <c r="F83" s="83">
        <v>2953000</v>
      </c>
      <c r="G83" s="84">
        <v>0</v>
      </c>
    </row>
    <row r="84" spans="1:29" ht="68.25" customHeight="1" x14ac:dyDescent="0.3">
      <c r="A84" s="81">
        <v>80</v>
      </c>
      <c r="B84" s="82" t="s">
        <v>1042</v>
      </c>
      <c r="C84" s="82" t="s">
        <v>1043</v>
      </c>
      <c r="D84" s="82" t="s">
        <v>1044</v>
      </c>
      <c r="E84" s="82" t="s">
        <v>1045</v>
      </c>
      <c r="F84" s="83">
        <f>4561850+1360500</f>
        <v>5922350</v>
      </c>
      <c r="G84" s="84">
        <v>0</v>
      </c>
      <c r="I84" s="85"/>
    </row>
    <row r="85" spans="1:29" s="80" customFormat="1" ht="53.25" customHeight="1" x14ac:dyDescent="0.3">
      <c r="A85" s="81">
        <v>81</v>
      </c>
      <c r="B85" s="86" t="s">
        <v>243</v>
      </c>
      <c r="C85" s="82" t="s">
        <v>244</v>
      </c>
      <c r="D85" s="82" t="s">
        <v>245</v>
      </c>
      <c r="E85" s="82" t="s">
        <v>321</v>
      </c>
      <c r="F85" s="83">
        <v>144290</v>
      </c>
      <c r="G85" s="84">
        <v>0</v>
      </c>
    </row>
    <row r="86" spans="1:29" s="89" customFormat="1" ht="65.25" customHeight="1" x14ac:dyDescent="0.2">
      <c r="A86" s="81">
        <v>82</v>
      </c>
      <c r="B86" s="91"/>
      <c r="C86" s="82" t="s">
        <v>458</v>
      </c>
      <c r="D86" s="82" t="s">
        <v>453</v>
      </c>
      <c r="E86" s="82" t="s">
        <v>459</v>
      </c>
      <c r="F86" s="83">
        <f>146000+73220</f>
        <v>219220</v>
      </c>
      <c r="G86" s="84">
        <v>0</v>
      </c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8"/>
    </row>
    <row r="87" spans="1:29" s="80" customFormat="1" ht="58.5" customHeight="1" x14ac:dyDescent="0.3">
      <c r="A87" s="81">
        <v>83</v>
      </c>
      <c r="B87" s="82" t="s">
        <v>618</v>
      </c>
      <c r="C87" s="82" t="s">
        <v>619</v>
      </c>
      <c r="D87" s="82" t="s">
        <v>620</v>
      </c>
      <c r="E87" s="82" t="s">
        <v>621</v>
      </c>
      <c r="F87" s="83">
        <v>1043740</v>
      </c>
      <c r="G87" s="84">
        <v>0</v>
      </c>
    </row>
    <row r="88" spans="1:29" ht="81.75" customHeight="1" x14ac:dyDescent="0.3">
      <c r="A88" s="81">
        <v>84</v>
      </c>
      <c r="B88" s="82" t="s">
        <v>352</v>
      </c>
      <c r="C88" s="82" t="s">
        <v>353</v>
      </c>
      <c r="D88" s="82" t="s">
        <v>354</v>
      </c>
      <c r="E88" s="82" t="s">
        <v>355</v>
      </c>
      <c r="F88" s="83">
        <v>14150</v>
      </c>
      <c r="G88" s="84">
        <v>0</v>
      </c>
      <c r="I88" s="85"/>
    </row>
    <row r="89" spans="1:29" s="80" customFormat="1" ht="74.25" customHeight="1" x14ac:dyDescent="0.3">
      <c r="A89" s="81">
        <v>85</v>
      </c>
      <c r="B89" s="82" t="s">
        <v>764</v>
      </c>
      <c r="C89" s="82" t="s">
        <v>765</v>
      </c>
      <c r="D89" s="82" t="s">
        <v>70</v>
      </c>
      <c r="E89" s="82" t="s">
        <v>766</v>
      </c>
      <c r="F89" s="83">
        <v>39740</v>
      </c>
      <c r="G89" s="84">
        <v>0</v>
      </c>
    </row>
    <row r="90" spans="1:29" s="80" customFormat="1" ht="82.5" customHeight="1" x14ac:dyDescent="0.3">
      <c r="A90" s="81">
        <v>86</v>
      </c>
      <c r="B90" s="82" t="s">
        <v>751</v>
      </c>
      <c r="C90" s="82" t="s">
        <v>752</v>
      </c>
      <c r="D90" s="82" t="s">
        <v>70</v>
      </c>
      <c r="E90" s="82" t="s">
        <v>1287</v>
      </c>
      <c r="F90" s="83">
        <v>27240</v>
      </c>
      <c r="G90" s="84">
        <v>0</v>
      </c>
    </row>
    <row r="91" spans="1:29" s="80" customFormat="1" ht="84" customHeight="1" x14ac:dyDescent="0.3">
      <c r="A91" s="81">
        <v>87</v>
      </c>
      <c r="B91" s="82" t="s">
        <v>684</v>
      </c>
      <c r="C91" s="82" t="s">
        <v>685</v>
      </c>
      <c r="D91" s="82" t="s">
        <v>70</v>
      </c>
      <c r="E91" s="82" t="s">
        <v>686</v>
      </c>
      <c r="F91" s="83">
        <v>210220</v>
      </c>
      <c r="G91" s="84">
        <v>0</v>
      </c>
    </row>
    <row r="92" spans="1:29" s="80" customFormat="1" ht="84" customHeight="1" x14ac:dyDescent="0.3">
      <c r="A92" s="81">
        <v>88</v>
      </c>
      <c r="B92" s="82" t="s">
        <v>1046</v>
      </c>
      <c r="C92" s="82" t="s">
        <v>1047</v>
      </c>
      <c r="D92" s="82" t="s">
        <v>70</v>
      </c>
      <c r="E92" s="82" t="s">
        <v>1048</v>
      </c>
      <c r="F92" s="83">
        <v>79970</v>
      </c>
      <c r="G92" s="84">
        <v>0</v>
      </c>
    </row>
    <row r="93" spans="1:29" s="89" customFormat="1" ht="78.75" customHeight="1" x14ac:dyDescent="0.2">
      <c r="A93" s="81">
        <v>89</v>
      </c>
      <c r="B93" s="101" t="s">
        <v>850</v>
      </c>
      <c r="C93" s="82" t="s">
        <v>852</v>
      </c>
      <c r="D93" s="82" t="s">
        <v>69</v>
      </c>
      <c r="E93" s="82" t="s">
        <v>851</v>
      </c>
      <c r="F93" s="83">
        <f>40000+40000+50000+50000+60000+50000</f>
        <v>290000</v>
      </c>
      <c r="G93" s="84">
        <v>0</v>
      </c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8"/>
    </row>
    <row r="94" spans="1:29" s="89" customFormat="1" ht="78.75" customHeight="1" x14ac:dyDescent="0.2">
      <c r="A94" s="81">
        <v>90</v>
      </c>
      <c r="B94" s="101" t="s">
        <v>1049</v>
      </c>
      <c r="C94" s="82" t="s">
        <v>1050</v>
      </c>
      <c r="D94" s="82" t="s">
        <v>1051</v>
      </c>
      <c r="E94" s="82" t="s">
        <v>1052</v>
      </c>
      <c r="F94" s="83">
        <v>36820</v>
      </c>
      <c r="G94" s="84">
        <v>0</v>
      </c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8"/>
    </row>
    <row r="95" spans="1:29" s="80" customFormat="1" ht="78" customHeight="1" x14ac:dyDescent="0.3">
      <c r="A95" s="81">
        <v>91</v>
      </c>
      <c r="B95" s="82" t="s">
        <v>857</v>
      </c>
      <c r="C95" s="82" t="s">
        <v>858</v>
      </c>
      <c r="D95" s="82" t="s">
        <v>801</v>
      </c>
      <c r="E95" s="82" t="s">
        <v>859</v>
      </c>
      <c r="F95" s="83">
        <v>97200</v>
      </c>
      <c r="G95" s="84">
        <v>0</v>
      </c>
    </row>
    <row r="96" spans="1:29" s="80" customFormat="1" ht="59.25" customHeight="1" x14ac:dyDescent="0.3">
      <c r="A96" s="81">
        <v>92</v>
      </c>
      <c r="B96" s="86" t="s">
        <v>594</v>
      </c>
      <c r="C96" s="82" t="s">
        <v>592</v>
      </c>
      <c r="D96" s="82" t="s">
        <v>50</v>
      </c>
      <c r="E96" s="82" t="s">
        <v>593</v>
      </c>
      <c r="F96" s="83">
        <v>42550</v>
      </c>
      <c r="G96" s="84">
        <v>0</v>
      </c>
      <c r="AC96" s="80" t="s">
        <v>376</v>
      </c>
    </row>
    <row r="97" spans="1:29" s="80" customFormat="1" ht="59.25" customHeight="1" x14ac:dyDescent="0.3">
      <c r="A97" s="81">
        <v>93</v>
      </c>
      <c r="B97" s="91"/>
      <c r="C97" s="82" t="s">
        <v>1053</v>
      </c>
      <c r="D97" s="82" t="s">
        <v>69</v>
      </c>
      <c r="E97" s="82" t="s">
        <v>1054</v>
      </c>
      <c r="F97" s="83">
        <v>13380</v>
      </c>
      <c r="G97" s="84">
        <v>0</v>
      </c>
      <c r="AC97" s="80" t="s">
        <v>376</v>
      </c>
    </row>
    <row r="98" spans="1:29" s="80" customFormat="1" ht="82.5" customHeight="1" x14ac:dyDescent="0.3">
      <c r="A98" s="81">
        <v>94</v>
      </c>
      <c r="B98" s="86" t="s">
        <v>819</v>
      </c>
      <c r="C98" s="82" t="s">
        <v>818</v>
      </c>
      <c r="D98" s="82" t="s">
        <v>69</v>
      </c>
      <c r="E98" s="82" t="s">
        <v>1288</v>
      </c>
      <c r="F98" s="83">
        <f>150000+60000</f>
        <v>210000</v>
      </c>
      <c r="G98" s="84">
        <v>0</v>
      </c>
    </row>
    <row r="99" spans="1:29" s="80" customFormat="1" ht="82.5" customHeight="1" x14ac:dyDescent="0.3">
      <c r="A99" s="81">
        <v>95</v>
      </c>
      <c r="B99" s="91"/>
      <c r="C99" s="82" t="s">
        <v>820</v>
      </c>
      <c r="D99" s="82" t="s">
        <v>221</v>
      </c>
      <c r="E99" s="82" t="s">
        <v>821</v>
      </c>
      <c r="F99" s="83">
        <v>30000</v>
      </c>
      <c r="G99" s="84">
        <v>0</v>
      </c>
    </row>
    <row r="100" spans="1:29" s="80" customFormat="1" ht="84" customHeight="1" x14ac:dyDescent="0.3">
      <c r="A100" s="81">
        <v>96</v>
      </c>
      <c r="B100" s="82" t="s">
        <v>677</v>
      </c>
      <c r="C100" s="82" t="s">
        <v>678</v>
      </c>
      <c r="D100" s="82" t="s">
        <v>70</v>
      </c>
      <c r="E100" s="82" t="s">
        <v>679</v>
      </c>
      <c r="F100" s="83">
        <v>93510</v>
      </c>
      <c r="G100" s="84">
        <v>0</v>
      </c>
    </row>
    <row r="101" spans="1:29" s="89" customFormat="1" ht="63.75" customHeight="1" x14ac:dyDescent="0.2">
      <c r="A101" s="81">
        <v>97</v>
      </c>
      <c r="B101" s="82" t="s">
        <v>411</v>
      </c>
      <c r="C101" s="82" t="s">
        <v>570</v>
      </c>
      <c r="D101" s="82" t="s">
        <v>337</v>
      </c>
      <c r="E101" s="82" t="s">
        <v>474</v>
      </c>
      <c r="F101" s="83">
        <v>25500</v>
      </c>
      <c r="G101" s="84">
        <v>0</v>
      </c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8"/>
    </row>
    <row r="102" spans="1:29" s="89" customFormat="1" ht="45" customHeight="1" x14ac:dyDescent="0.2">
      <c r="A102" s="81">
        <v>98</v>
      </c>
      <c r="B102" s="82" t="s">
        <v>417</v>
      </c>
      <c r="C102" s="82" t="s">
        <v>418</v>
      </c>
      <c r="D102" s="82" t="s">
        <v>70</v>
      </c>
      <c r="E102" s="82" t="s">
        <v>472</v>
      </c>
      <c r="F102" s="83">
        <v>49630</v>
      </c>
      <c r="G102" s="84">
        <v>0</v>
      </c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8"/>
    </row>
    <row r="103" spans="1:29" s="89" customFormat="1" ht="45" customHeight="1" x14ac:dyDescent="0.2">
      <c r="A103" s="81">
        <v>99</v>
      </c>
      <c r="B103" s="82" t="s">
        <v>1055</v>
      </c>
      <c r="C103" s="82" t="s">
        <v>1056</v>
      </c>
      <c r="D103" s="82" t="s">
        <v>286</v>
      </c>
      <c r="E103" s="82" t="s">
        <v>1057</v>
      </c>
      <c r="F103" s="83">
        <v>3566720</v>
      </c>
      <c r="G103" s="84">
        <v>0</v>
      </c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8"/>
    </row>
    <row r="104" spans="1:29" s="89" customFormat="1" ht="45" customHeight="1" x14ac:dyDescent="0.2">
      <c r="A104" s="81">
        <v>100</v>
      </c>
      <c r="B104" s="82" t="s">
        <v>1058</v>
      </c>
      <c r="C104" s="82" t="s">
        <v>1059</v>
      </c>
      <c r="D104" s="82" t="s">
        <v>1060</v>
      </c>
      <c r="E104" s="82" t="s">
        <v>1061</v>
      </c>
      <c r="F104" s="83">
        <v>3862790</v>
      </c>
      <c r="G104" s="84">
        <v>0</v>
      </c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8"/>
    </row>
    <row r="105" spans="1:29" s="89" customFormat="1" ht="72.75" customHeight="1" x14ac:dyDescent="0.2">
      <c r="A105" s="81">
        <v>101</v>
      </c>
      <c r="B105" s="86" t="s">
        <v>715</v>
      </c>
      <c r="C105" s="82" t="s">
        <v>916</v>
      </c>
      <c r="D105" s="82" t="s">
        <v>188</v>
      </c>
      <c r="E105" s="84" t="s">
        <v>917</v>
      </c>
      <c r="F105" s="83">
        <f>20920+20820</f>
        <v>41740</v>
      </c>
      <c r="G105" s="84">
        <v>0</v>
      </c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8"/>
    </row>
    <row r="106" spans="1:29" s="89" customFormat="1" ht="93" customHeight="1" x14ac:dyDescent="0.2">
      <c r="A106" s="81">
        <v>102</v>
      </c>
      <c r="B106" s="91"/>
      <c r="C106" s="82" t="s">
        <v>716</v>
      </c>
      <c r="D106" s="82" t="s">
        <v>436</v>
      </c>
      <c r="E106" s="84" t="s">
        <v>717</v>
      </c>
      <c r="F106" s="83">
        <v>18710</v>
      </c>
      <c r="G106" s="84">
        <v>0</v>
      </c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8"/>
    </row>
    <row r="107" spans="1:29" ht="66" customHeight="1" x14ac:dyDescent="0.3">
      <c r="A107" s="81">
        <v>103</v>
      </c>
      <c r="B107" s="82" t="s">
        <v>358</v>
      </c>
      <c r="C107" s="82" t="s">
        <v>569</v>
      </c>
      <c r="D107" s="82" t="s">
        <v>187</v>
      </c>
      <c r="E107" s="82" t="s">
        <v>398</v>
      </c>
      <c r="F107" s="83">
        <v>60196</v>
      </c>
      <c r="G107" s="84">
        <v>0</v>
      </c>
    </row>
    <row r="108" spans="1:29" ht="42" customHeight="1" x14ac:dyDescent="0.3">
      <c r="A108" s="81">
        <v>104</v>
      </c>
      <c r="B108" s="82" t="s">
        <v>803</v>
      </c>
      <c r="C108" s="82" t="s">
        <v>802</v>
      </c>
      <c r="D108" s="82" t="s">
        <v>234</v>
      </c>
      <c r="E108" s="82" t="s">
        <v>1289</v>
      </c>
      <c r="F108" s="83">
        <v>725170</v>
      </c>
      <c r="G108" s="84">
        <v>0</v>
      </c>
    </row>
    <row r="109" spans="1:29" s="80" customFormat="1" ht="54.75" customHeight="1" x14ac:dyDescent="0.3">
      <c r="A109" s="81">
        <v>105</v>
      </c>
      <c r="B109" s="82" t="s">
        <v>672</v>
      </c>
      <c r="C109" s="82" t="s">
        <v>673</v>
      </c>
      <c r="D109" s="82" t="s">
        <v>70</v>
      </c>
      <c r="E109" s="82" t="s">
        <v>674</v>
      </c>
      <c r="F109" s="83">
        <v>54829</v>
      </c>
      <c r="G109" s="84">
        <v>0</v>
      </c>
    </row>
    <row r="110" spans="1:29" ht="68.25" customHeight="1" x14ac:dyDescent="0.3">
      <c r="A110" s="81">
        <v>106</v>
      </c>
      <c r="B110" s="82" t="s">
        <v>338</v>
      </c>
      <c r="C110" s="82" t="s">
        <v>339</v>
      </c>
      <c r="D110" s="82" t="s">
        <v>337</v>
      </c>
      <c r="E110" s="82" t="s">
        <v>393</v>
      </c>
      <c r="F110" s="83">
        <v>179000</v>
      </c>
      <c r="G110" s="84">
        <v>0</v>
      </c>
      <c r="I110" s="85"/>
    </row>
    <row r="111" spans="1:29" s="89" customFormat="1" ht="60" customHeight="1" x14ac:dyDescent="0.2">
      <c r="A111" s="81">
        <v>107</v>
      </c>
      <c r="B111" s="82" t="s">
        <v>694</v>
      </c>
      <c r="C111" s="82" t="s">
        <v>695</v>
      </c>
      <c r="D111" s="82" t="s">
        <v>70</v>
      </c>
      <c r="E111" s="82" t="s">
        <v>791</v>
      </c>
      <c r="F111" s="83">
        <v>44084</v>
      </c>
      <c r="G111" s="84">
        <v>0</v>
      </c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8"/>
    </row>
    <row r="112" spans="1:29" s="80" customFormat="1" ht="72" customHeight="1" x14ac:dyDescent="0.3">
      <c r="A112" s="81">
        <v>108</v>
      </c>
      <c r="B112" s="82" t="s">
        <v>219</v>
      </c>
      <c r="C112" s="82" t="s">
        <v>220</v>
      </c>
      <c r="D112" s="82" t="s">
        <v>221</v>
      </c>
      <c r="E112" s="82" t="s">
        <v>222</v>
      </c>
      <c r="F112" s="83">
        <v>117600</v>
      </c>
      <c r="G112" s="84">
        <v>0</v>
      </c>
    </row>
    <row r="113" spans="1:18" s="80" customFormat="1" ht="72" customHeight="1" x14ac:dyDescent="0.3">
      <c r="A113" s="81">
        <v>109</v>
      </c>
      <c r="B113" s="82" t="s">
        <v>1062</v>
      </c>
      <c r="C113" s="82" t="s">
        <v>1063</v>
      </c>
      <c r="D113" s="82" t="s">
        <v>70</v>
      </c>
      <c r="E113" s="82" t="s">
        <v>1064</v>
      </c>
      <c r="F113" s="83">
        <v>262460</v>
      </c>
      <c r="G113" s="84">
        <v>0</v>
      </c>
    </row>
    <row r="114" spans="1:18" s="89" customFormat="1" ht="78" customHeight="1" x14ac:dyDescent="0.2">
      <c r="A114" s="81">
        <v>110</v>
      </c>
      <c r="B114" s="86" t="s">
        <v>521</v>
      </c>
      <c r="C114" s="82" t="s">
        <v>522</v>
      </c>
      <c r="D114" s="82" t="s">
        <v>210</v>
      </c>
      <c r="E114" s="82" t="s">
        <v>523</v>
      </c>
      <c r="F114" s="83">
        <f>63750+63750</f>
        <v>127500</v>
      </c>
      <c r="G114" s="84">
        <v>0</v>
      </c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8"/>
    </row>
    <row r="115" spans="1:18" s="89" customFormat="1" ht="78" customHeight="1" x14ac:dyDescent="0.2">
      <c r="A115" s="81">
        <v>111</v>
      </c>
      <c r="B115" s="91"/>
      <c r="C115" s="82" t="s">
        <v>795</v>
      </c>
      <c r="D115" s="82" t="s">
        <v>188</v>
      </c>
      <c r="E115" s="82" t="s">
        <v>796</v>
      </c>
      <c r="F115" s="83">
        <f>23430+23430</f>
        <v>46860</v>
      </c>
      <c r="G115" s="84">
        <v>0</v>
      </c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8"/>
    </row>
    <row r="116" spans="1:18" s="80" customFormat="1" ht="57.75" customHeight="1" x14ac:dyDescent="0.3">
      <c r="A116" s="81">
        <v>112</v>
      </c>
      <c r="B116" s="82" t="s">
        <v>256</v>
      </c>
      <c r="C116" s="82" t="s">
        <v>257</v>
      </c>
      <c r="D116" s="82" t="s">
        <v>258</v>
      </c>
      <c r="E116" s="82" t="s">
        <v>259</v>
      </c>
      <c r="F116" s="83">
        <f>45000+45000</f>
        <v>90000</v>
      </c>
      <c r="G116" s="84">
        <v>0</v>
      </c>
    </row>
    <row r="117" spans="1:18" ht="54" customHeight="1" x14ac:dyDescent="0.3">
      <c r="A117" s="81">
        <v>113</v>
      </c>
      <c r="B117" s="82" t="s">
        <v>412</v>
      </c>
      <c r="C117" s="82" t="s">
        <v>413</v>
      </c>
      <c r="D117" s="82" t="s">
        <v>70</v>
      </c>
      <c r="E117" s="82" t="s">
        <v>473</v>
      </c>
      <c r="F117" s="83">
        <v>87110</v>
      </c>
      <c r="G117" s="84">
        <v>0</v>
      </c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8"/>
    </row>
    <row r="118" spans="1:18" ht="54" customHeight="1" x14ac:dyDescent="0.3">
      <c r="A118" s="81">
        <v>114</v>
      </c>
      <c r="B118" s="82" t="s">
        <v>1074</v>
      </c>
      <c r="C118" s="82" t="s">
        <v>1075</v>
      </c>
      <c r="D118" s="82" t="s">
        <v>71</v>
      </c>
      <c r="E118" s="82" t="s">
        <v>1076</v>
      </c>
      <c r="F118" s="83">
        <v>25000</v>
      </c>
      <c r="G118" s="84">
        <v>0</v>
      </c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8"/>
    </row>
    <row r="119" spans="1:18" s="89" customFormat="1" ht="81" customHeight="1" x14ac:dyDescent="0.2">
      <c r="A119" s="81">
        <v>115</v>
      </c>
      <c r="B119" s="82" t="s">
        <v>928</v>
      </c>
      <c r="C119" s="82" t="s">
        <v>929</v>
      </c>
      <c r="D119" s="82" t="s">
        <v>930</v>
      </c>
      <c r="E119" s="82" t="s">
        <v>931</v>
      </c>
      <c r="F119" s="83">
        <v>95000</v>
      </c>
      <c r="G119" s="84">
        <v>0</v>
      </c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8"/>
    </row>
    <row r="120" spans="1:18" s="89" customFormat="1" ht="70.5" customHeight="1" x14ac:dyDescent="0.2">
      <c r="A120" s="81">
        <v>116</v>
      </c>
      <c r="B120" s="82" t="s">
        <v>527</v>
      </c>
      <c r="C120" s="82" t="s">
        <v>528</v>
      </c>
      <c r="D120" s="82" t="s">
        <v>70</v>
      </c>
      <c r="E120" s="82" t="s">
        <v>529</v>
      </c>
      <c r="F120" s="83">
        <v>51000</v>
      </c>
      <c r="G120" s="84">
        <v>0</v>
      </c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8"/>
    </row>
    <row r="121" spans="1:18" s="80" customFormat="1" ht="56.25" customHeight="1" x14ac:dyDescent="0.3">
      <c r="A121" s="81">
        <v>117</v>
      </c>
      <c r="B121" s="82" t="s">
        <v>223</v>
      </c>
      <c r="C121" s="82" t="s">
        <v>562</v>
      </c>
      <c r="D121" s="82" t="s">
        <v>70</v>
      </c>
      <c r="E121" s="82" t="s">
        <v>314</v>
      </c>
      <c r="F121" s="93">
        <v>76630</v>
      </c>
      <c r="G121" s="84">
        <v>0</v>
      </c>
    </row>
    <row r="122" spans="1:18" ht="54" customHeight="1" x14ac:dyDescent="0.3">
      <c r="A122" s="81">
        <v>118</v>
      </c>
      <c r="B122" s="86" t="s">
        <v>359</v>
      </c>
      <c r="C122" s="82" t="s">
        <v>583</v>
      </c>
      <c r="D122" s="82" t="s">
        <v>50</v>
      </c>
      <c r="E122" s="82" t="s">
        <v>399</v>
      </c>
      <c r="F122" s="83">
        <v>45200</v>
      </c>
      <c r="G122" s="84">
        <v>0</v>
      </c>
    </row>
    <row r="123" spans="1:18" ht="96.75" customHeight="1" x14ac:dyDescent="0.3">
      <c r="A123" s="81">
        <v>119</v>
      </c>
      <c r="B123" s="91"/>
      <c r="C123" s="82" t="s">
        <v>360</v>
      </c>
      <c r="D123" s="82" t="s">
        <v>50</v>
      </c>
      <c r="E123" s="82" t="s">
        <v>361</v>
      </c>
      <c r="F123" s="93">
        <v>117090</v>
      </c>
      <c r="G123" s="84">
        <v>0</v>
      </c>
    </row>
    <row r="124" spans="1:18" s="89" customFormat="1" ht="51" customHeight="1" x14ac:dyDescent="0.2">
      <c r="A124" s="81">
        <v>120</v>
      </c>
      <c r="B124" s="82" t="s">
        <v>454</v>
      </c>
      <c r="C124" s="82" t="s">
        <v>455</v>
      </c>
      <c r="D124" s="82" t="s">
        <v>70</v>
      </c>
      <c r="E124" s="82" t="s">
        <v>456</v>
      </c>
      <c r="F124" s="83">
        <v>18260</v>
      </c>
      <c r="G124" s="84">
        <v>0</v>
      </c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8"/>
    </row>
    <row r="125" spans="1:18" s="89" customFormat="1" ht="57" customHeight="1" x14ac:dyDescent="0.2">
      <c r="A125" s="81">
        <v>121</v>
      </c>
      <c r="B125" s="82" t="s">
        <v>617</v>
      </c>
      <c r="C125" s="82" t="s">
        <v>1077</v>
      </c>
      <c r="D125" s="82" t="s">
        <v>210</v>
      </c>
      <c r="E125" s="82" t="s">
        <v>1078</v>
      </c>
      <c r="F125" s="83">
        <v>112000</v>
      </c>
      <c r="G125" s="84">
        <v>0</v>
      </c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8"/>
    </row>
    <row r="126" spans="1:18" ht="48" customHeight="1" x14ac:dyDescent="0.3">
      <c r="A126" s="81">
        <v>122</v>
      </c>
      <c r="B126" s="82" t="s">
        <v>371</v>
      </c>
      <c r="C126" s="82" t="s">
        <v>372</v>
      </c>
      <c r="D126" s="82" t="s">
        <v>172</v>
      </c>
      <c r="E126" s="82" t="s">
        <v>404</v>
      </c>
      <c r="F126" s="83">
        <v>35000</v>
      </c>
      <c r="G126" s="84">
        <v>0</v>
      </c>
      <c r="I126" s="85"/>
    </row>
    <row r="127" spans="1:18" s="89" customFormat="1" ht="48" customHeight="1" x14ac:dyDescent="0.2">
      <c r="A127" s="81">
        <v>123</v>
      </c>
      <c r="B127" s="82" t="s">
        <v>514</v>
      </c>
      <c r="C127" s="82" t="s">
        <v>515</v>
      </c>
      <c r="D127" s="82" t="s">
        <v>70</v>
      </c>
      <c r="E127" s="82" t="s">
        <v>516</v>
      </c>
      <c r="F127" s="83">
        <v>22000</v>
      </c>
      <c r="G127" s="84">
        <v>0</v>
      </c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8"/>
    </row>
    <row r="128" spans="1:18" ht="45.75" customHeight="1" x14ac:dyDescent="0.3">
      <c r="A128" s="81">
        <v>124</v>
      </c>
      <c r="B128" s="82" t="s">
        <v>384</v>
      </c>
      <c r="C128" s="82" t="s">
        <v>385</v>
      </c>
      <c r="D128" s="82" t="s">
        <v>69</v>
      </c>
      <c r="E128" s="82" t="s">
        <v>408</v>
      </c>
      <c r="F128" s="83">
        <v>880000</v>
      </c>
      <c r="G128" s="84">
        <v>0</v>
      </c>
      <c r="I128" s="85"/>
    </row>
    <row r="129" spans="1:18" ht="75" customHeight="1" x14ac:dyDescent="0.3">
      <c r="A129" s="81">
        <v>125</v>
      </c>
      <c r="B129" s="82" t="s">
        <v>1085</v>
      </c>
      <c r="C129" s="82" t="s">
        <v>1086</v>
      </c>
      <c r="D129" s="82" t="s">
        <v>70</v>
      </c>
      <c r="E129" s="82" t="s">
        <v>1087</v>
      </c>
      <c r="F129" s="83">
        <v>380639</v>
      </c>
      <c r="G129" s="84">
        <v>0</v>
      </c>
      <c r="I129" s="85"/>
    </row>
    <row r="130" spans="1:18" ht="65.25" customHeight="1" x14ac:dyDescent="0.3">
      <c r="A130" s="81">
        <v>126</v>
      </c>
      <c r="B130" s="86" t="s">
        <v>884</v>
      </c>
      <c r="C130" s="82" t="s">
        <v>543</v>
      </c>
      <c r="D130" s="82" t="s">
        <v>544</v>
      </c>
      <c r="E130" s="82" t="s">
        <v>658</v>
      </c>
      <c r="F130" s="83">
        <f>45380+45380</f>
        <v>90760</v>
      </c>
      <c r="G130" s="84">
        <v>0</v>
      </c>
    </row>
    <row r="131" spans="1:18" ht="65.25" customHeight="1" x14ac:dyDescent="0.3">
      <c r="A131" s="81">
        <v>127</v>
      </c>
      <c r="B131" s="91"/>
      <c r="C131" s="82" t="s">
        <v>885</v>
      </c>
      <c r="D131" s="82" t="s">
        <v>886</v>
      </c>
      <c r="E131" s="82" t="s">
        <v>887</v>
      </c>
      <c r="F131" s="83">
        <v>134720</v>
      </c>
      <c r="G131" s="84">
        <v>0</v>
      </c>
    </row>
    <row r="132" spans="1:18" ht="75" customHeight="1" x14ac:dyDescent="0.3">
      <c r="A132" s="81">
        <v>128</v>
      </c>
      <c r="B132" s="82" t="s">
        <v>1088</v>
      </c>
      <c r="C132" s="82" t="s">
        <v>1089</v>
      </c>
      <c r="D132" s="82" t="s">
        <v>70</v>
      </c>
      <c r="E132" s="82" t="s">
        <v>1090</v>
      </c>
      <c r="F132" s="83">
        <f>53000+421240</f>
        <v>474240</v>
      </c>
      <c r="G132" s="84">
        <v>0</v>
      </c>
      <c r="I132" s="85"/>
    </row>
    <row r="133" spans="1:18" ht="68.25" customHeight="1" x14ac:dyDescent="0.3">
      <c r="A133" s="81">
        <v>129</v>
      </c>
      <c r="B133" s="82" t="s">
        <v>236</v>
      </c>
      <c r="C133" s="82" t="s">
        <v>735</v>
      </c>
      <c r="D133" s="82" t="s">
        <v>70</v>
      </c>
      <c r="E133" s="82" t="s">
        <v>736</v>
      </c>
      <c r="F133" s="83">
        <v>43350</v>
      </c>
      <c r="G133" s="84">
        <v>0</v>
      </c>
      <c r="I133" s="85"/>
    </row>
    <row r="134" spans="1:18" ht="68.25" customHeight="1" x14ac:dyDescent="0.3">
      <c r="A134" s="81">
        <v>130</v>
      </c>
      <c r="B134" s="82" t="s">
        <v>1091</v>
      </c>
      <c r="C134" s="82" t="s">
        <v>865</v>
      </c>
      <c r="D134" s="82" t="s">
        <v>70</v>
      </c>
      <c r="E134" s="82" t="s">
        <v>1092</v>
      </c>
      <c r="F134" s="83">
        <v>213580</v>
      </c>
      <c r="G134" s="84">
        <v>0</v>
      </c>
      <c r="I134" s="85"/>
    </row>
    <row r="135" spans="1:18" s="89" customFormat="1" ht="60" customHeight="1" x14ac:dyDescent="0.2">
      <c r="A135" s="81">
        <v>131</v>
      </c>
      <c r="B135" s="82" t="s">
        <v>457</v>
      </c>
      <c r="C135" s="82" t="s">
        <v>572</v>
      </c>
      <c r="D135" s="82" t="s">
        <v>69</v>
      </c>
      <c r="E135" s="82" t="s">
        <v>460</v>
      </c>
      <c r="F135" s="83">
        <v>217220</v>
      </c>
      <c r="G135" s="84">
        <v>0</v>
      </c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8"/>
    </row>
    <row r="136" spans="1:18" s="89" customFormat="1" ht="60" customHeight="1" x14ac:dyDescent="0.2">
      <c r="A136" s="81">
        <v>132</v>
      </c>
      <c r="B136" s="82" t="s">
        <v>1096</v>
      </c>
      <c r="C136" s="82" t="s">
        <v>1097</v>
      </c>
      <c r="D136" s="82" t="s">
        <v>1098</v>
      </c>
      <c r="E136" s="82" t="s">
        <v>1099</v>
      </c>
      <c r="F136" s="83">
        <v>445000</v>
      </c>
      <c r="G136" s="84">
        <v>0</v>
      </c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8"/>
    </row>
    <row r="137" spans="1:18" s="80" customFormat="1" ht="51.75" customHeight="1" x14ac:dyDescent="0.3">
      <c r="A137" s="81">
        <v>133</v>
      </c>
      <c r="B137" s="82" t="s">
        <v>248</v>
      </c>
      <c r="C137" s="82" t="s">
        <v>249</v>
      </c>
      <c r="D137" s="82" t="s">
        <v>69</v>
      </c>
      <c r="E137" s="82" t="s">
        <v>323</v>
      </c>
      <c r="F137" s="83">
        <v>48530</v>
      </c>
      <c r="G137" s="84">
        <v>0</v>
      </c>
    </row>
    <row r="138" spans="1:18" s="80" customFormat="1" ht="57" customHeight="1" x14ac:dyDescent="0.3">
      <c r="A138" s="81">
        <v>134</v>
      </c>
      <c r="B138" s="82" t="s">
        <v>812</v>
      </c>
      <c r="C138" s="82" t="s">
        <v>813</v>
      </c>
      <c r="D138" s="82" t="s">
        <v>272</v>
      </c>
      <c r="E138" s="82" t="s">
        <v>814</v>
      </c>
      <c r="F138" s="83">
        <v>380000</v>
      </c>
      <c r="G138" s="84">
        <v>0</v>
      </c>
    </row>
    <row r="139" spans="1:18" ht="67.5" customHeight="1" x14ac:dyDescent="0.3">
      <c r="A139" s="81">
        <v>135</v>
      </c>
      <c r="B139" s="86" t="s">
        <v>294</v>
      </c>
      <c r="C139" s="82" t="s">
        <v>295</v>
      </c>
      <c r="D139" s="82" t="s">
        <v>296</v>
      </c>
      <c r="E139" s="82" t="s">
        <v>297</v>
      </c>
      <c r="F139" s="83">
        <v>10780</v>
      </c>
      <c r="G139" s="84">
        <v>0</v>
      </c>
      <c r="I139" s="85"/>
    </row>
    <row r="140" spans="1:18" ht="92.25" customHeight="1" x14ac:dyDescent="0.3">
      <c r="A140" s="81">
        <v>136</v>
      </c>
      <c r="B140" s="91"/>
      <c r="C140" s="82" t="s">
        <v>298</v>
      </c>
      <c r="D140" s="82" t="s">
        <v>172</v>
      </c>
      <c r="E140" s="82" t="s">
        <v>331</v>
      </c>
      <c r="F140" s="83">
        <v>127800</v>
      </c>
      <c r="G140" s="84">
        <v>0</v>
      </c>
      <c r="I140" s="85"/>
    </row>
    <row r="141" spans="1:18" s="80" customFormat="1" ht="57" customHeight="1" x14ac:dyDescent="0.3">
      <c r="A141" s="81">
        <v>137</v>
      </c>
      <c r="B141" s="82" t="s">
        <v>1100</v>
      </c>
      <c r="C141" s="82" t="s">
        <v>1101</v>
      </c>
      <c r="D141" s="82" t="s">
        <v>69</v>
      </c>
      <c r="E141" s="82" t="s">
        <v>1102</v>
      </c>
      <c r="F141" s="83">
        <v>37700</v>
      </c>
      <c r="G141" s="84">
        <v>0</v>
      </c>
    </row>
    <row r="142" spans="1:18" s="80" customFormat="1" ht="57" customHeight="1" x14ac:dyDescent="0.3">
      <c r="A142" s="81">
        <v>138</v>
      </c>
      <c r="B142" s="82" t="s">
        <v>1103</v>
      </c>
      <c r="C142" s="82" t="s">
        <v>1104</v>
      </c>
      <c r="D142" s="82" t="s">
        <v>520</v>
      </c>
      <c r="E142" s="82" t="s">
        <v>1105</v>
      </c>
      <c r="F142" s="83">
        <v>13000</v>
      </c>
      <c r="G142" s="84">
        <v>0</v>
      </c>
    </row>
    <row r="143" spans="1:18" s="89" customFormat="1" ht="52.5" customHeight="1" x14ac:dyDescent="0.2">
      <c r="A143" s="81">
        <v>139</v>
      </c>
      <c r="B143" s="82" t="s">
        <v>914</v>
      </c>
      <c r="C143" s="82" t="s">
        <v>915</v>
      </c>
      <c r="D143" s="82" t="s">
        <v>336</v>
      </c>
      <c r="E143" s="82" t="s">
        <v>1290</v>
      </c>
      <c r="F143" s="83">
        <v>20160</v>
      </c>
      <c r="G143" s="84">
        <v>0</v>
      </c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8"/>
    </row>
    <row r="144" spans="1:18" s="89" customFormat="1" ht="60.75" customHeight="1" x14ac:dyDescent="0.2">
      <c r="A144" s="81">
        <v>140</v>
      </c>
      <c r="B144" s="82" t="s">
        <v>804</v>
      </c>
      <c r="C144" s="82" t="s">
        <v>564</v>
      </c>
      <c r="D144" s="82" t="s">
        <v>374</v>
      </c>
      <c r="E144" s="82" t="s">
        <v>1291</v>
      </c>
      <c r="F144" s="83">
        <v>10000</v>
      </c>
      <c r="G144" s="84">
        <v>0</v>
      </c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8"/>
    </row>
    <row r="145" spans="1:18" s="89" customFormat="1" ht="60.75" customHeight="1" x14ac:dyDescent="0.2">
      <c r="A145" s="81">
        <v>141</v>
      </c>
      <c r="B145" s="82" t="s">
        <v>1106</v>
      </c>
      <c r="C145" s="82" t="s">
        <v>1107</v>
      </c>
      <c r="D145" s="82" t="s">
        <v>197</v>
      </c>
      <c r="E145" s="82" t="s">
        <v>1292</v>
      </c>
      <c r="F145" s="83">
        <v>64000</v>
      </c>
      <c r="G145" s="84">
        <v>0</v>
      </c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8"/>
    </row>
    <row r="146" spans="1:18" ht="63.75" customHeight="1" x14ac:dyDescent="0.3">
      <c r="A146" s="81">
        <v>142</v>
      </c>
      <c r="B146" s="86" t="s">
        <v>349</v>
      </c>
      <c r="C146" s="82" t="s">
        <v>595</v>
      </c>
      <c r="D146" s="82" t="s">
        <v>184</v>
      </c>
      <c r="E146" s="82" t="s">
        <v>596</v>
      </c>
      <c r="F146" s="83">
        <v>35000</v>
      </c>
      <c r="G146" s="84">
        <v>0</v>
      </c>
    </row>
    <row r="147" spans="1:18" ht="63.75" customHeight="1" x14ac:dyDescent="0.3">
      <c r="A147" s="81">
        <v>143</v>
      </c>
      <c r="B147" s="91"/>
      <c r="C147" s="82" t="s">
        <v>350</v>
      </c>
      <c r="D147" s="82" t="s">
        <v>351</v>
      </c>
      <c r="E147" s="82" t="s">
        <v>1108</v>
      </c>
      <c r="F147" s="83">
        <v>157000</v>
      </c>
      <c r="G147" s="84">
        <v>0</v>
      </c>
    </row>
    <row r="148" spans="1:18" s="89" customFormat="1" ht="60.75" customHeight="1" x14ac:dyDescent="0.2">
      <c r="A148" s="81">
        <v>144</v>
      </c>
      <c r="B148" s="82" t="s">
        <v>1109</v>
      </c>
      <c r="C148" s="82" t="s">
        <v>1110</v>
      </c>
      <c r="D148" s="82" t="s">
        <v>1011</v>
      </c>
      <c r="E148" s="82" t="s">
        <v>1111</v>
      </c>
      <c r="F148" s="83">
        <v>14000</v>
      </c>
      <c r="G148" s="84">
        <v>0</v>
      </c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8"/>
    </row>
    <row r="149" spans="1:18" s="89" customFormat="1" ht="56.25" customHeight="1" x14ac:dyDescent="0.2">
      <c r="A149" s="81">
        <v>145</v>
      </c>
      <c r="B149" s="82" t="s">
        <v>484</v>
      </c>
      <c r="C149" s="82" t="s">
        <v>485</v>
      </c>
      <c r="D149" s="82" t="s">
        <v>69</v>
      </c>
      <c r="E149" s="82" t="s">
        <v>486</v>
      </c>
      <c r="F149" s="83">
        <v>23350</v>
      </c>
      <c r="G149" s="84">
        <v>0</v>
      </c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8"/>
    </row>
    <row r="150" spans="1:18" s="89" customFormat="1" ht="56.25" customHeight="1" x14ac:dyDescent="0.2">
      <c r="A150" s="81">
        <v>146</v>
      </c>
      <c r="B150" s="82" t="s">
        <v>1112</v>
      </c>
      <c r="C150" s="82" t="s">
        <v>1113</v>
      </c>
      <c r="D150" s="82" t="s">
        <v>1114</v>
      </c>
      <c r="E150" s="82" t="s">
        <v>1115</v>
      </c>
      <c r="F150" s="83">
        <v>27000</v>
      </c>
      <c r="G150" s="84">
        <v>0</v>
      </c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8"/>
    </row>
    <row r="151" spans="1:18" s="89" customFormat="1" ht="57" customHeight="1" x14ac:dyDescent="0.2">
      <c r="A151" s="81">
        <v>147</v>
      </c>
      <c r="B151" s="82" t="s">
        <v>898</v>
      </c>
      <c r="C151" s="82" t="s">
        <v>899</v>
      </c>
      <c r="D151" s="82" t="s">
        <v>69</v>
      </c>
      <c r="E151" s="82" t="s">
        <v>900</v>
      </c>
      <c r="F151" s="83">
        <v>30000</v>
      </c>
      <c r="G151" s="84">
        <v>0</v>
      </c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8"/>
    </row>
    <row r="152" spans="1:18" s="89" customFormat="1" ht="57" customHeight="1" x14ac:dyDescent="0.2">
      <c r="A152" s="81">
        <v>148</v>
      </c>
      <c r="B152" s="82" t="s">
        <v>1116</v>
      </c>
      <c r="C152" s="82" t="s">
        <v>1117</v>
      </c>
      <c r="D152" s="82" t="s">
        <v>1011</v>
      </c>
      <c r="E152" s="82" t="s">
        <v>1118</v>
      </c>
      <c r="F152" s="83">
        <v>10000</v>
      </c>
      <c r="G152" s="84">
        <v>0</v>
      </c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8"/>
    </row>
    <row r="153" spans="1:18" s="80" customFormat="1" ht="63.75" customHeight="1" x14ac:dyDescent="0.3">
      <c r="A153" s="81">
        <v>149</v>
      </c>
      <c r="B153" s="82" t="s">
        <v>711</v>
      </c>
      <c r="C153" s="82" t="s">
        <v>712</v>
      </c>
      <c r="D153" s="82" t="s">
        <v>713</v>
      </c>
      <c r="E153" s="82" t="s">
        <v>714</v>
      </c>
      <c r="F153" s="83">
        <v>16000</v>
      </c>
      <c r="G153" s="84">
        <v>0</v>
      </c>
    </row>
    <row r="154" spans="1:18" s="89" customFormat="1" ht="81" customHeight="1" x14ac:dyDescent="0.2">
      <c r="A154" s="81">
        <v>150</v>
      </c>
      <c r="B154" s="82" t="s">
        <v>422</v>
      </c>
      <c r="C154" s="82" t="s">
        <v>423</v>
      </c>
      <c r="D154" s="82" t="s">
        <v>424</v>
      </c>
      <c r="E154" s="82" t="s">
        <v>425</v>
      </c>
      <c r="F154" s="83">
        <v>20460</v>
      </c>
      <c r="G154" s="84">
        <v>0</v>
      </c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8"/>
    </row>
    <row r="155" spans="1:18" s="80" customFormat="1" ht="76.5" customHeight="1" x14ac:dyDescent="0.3">
      <c r="A155" s="81">
        <v>151</v>
      </c>
      <c r="B155" s="82" t="s">
        <v>705</v>
      </c>
      <c r="C155" s="82" t="s">
        <v>706</v>
      </c>
      <c r="D155" s="82" t="s">
        <v>69</v>
      </c>
      <c r="E155" s="82" t="s">
        <v>707</v>
      </c>
      <c r="F155" s="83">
        <v>42000</v>
      </c>
      <c r="G155" s="84">
        <v>0</v>
      </c>
    </row>
    <row r="156" spans="1:18" s="80" customFormat="1" ht="63" customHeight="1" x14ac:dyDescent="0.3">
      <c r="A156" s="81">
        <v>152</v>
      </c>
      <c r="B156" s="82" t="s">
        <v>199</v>
      </c>
      <c r="C156" s="82" t="s">
        <v>175</v>
      </c>
      <c r="D156" s="82" t="s">
        <v>200</v>
      </c>
      <c r="E156" s="82" t="s">
        <v>201</v>
      </c>
      <c r="F156" s="83">
        <v>20000</v>
      </c>
      <c r="G156" s="84">
        <v>0</v>
      </c>
    </row>
    <row r="157" spans="1:18" s="80" customFormat="1" ht="63" customHeight="1" x14ac:dyDescent="0.3">
      <c r="A157" s="81">
        <v>153</v>
      </c>
      <c r="B157" s="82" t="s">
        <v>1119</v>
      </c>
      <c r="C157" s="82" t="s">
        <v>1120</v>
      </c>
      <c r="D157" s="82" t="s">
        <v>1121</v>
      </c>
      <c r="E157" s="82" t="s">
        <v>1122</v>
      </c>
      <c r="F157" s="83">
        <v>30000</v>
      </c>
      <c r="G157" s="84">
        <v>0</v>
      </c>
    </row>
    <row r="158" spans="1:18" s="80" customFormat="1" ht="54" customHeight="1" x14ac:dyDescent="0.3">
      <c r="A158" s="81">
        <v>154</v>
      </c>
      <c r="B158" s="82" t="s">
        <v>892</v>
      </c>
      <c r="C158" s="82" t="s">
        <v>893</v>
      </c>
      <c r="D158" s="82" t="s">
        <v>69</v>
      </c>
      <c r="E158" s="82" t="s">
        <v>894</v>
      </c>
      <c r="F158" s="83">
        <v>108660</v>
      </c>
      <c r="G158" s="84">
        <v>0</v>
      </c>
    </row>
    <row r="159" spans="1:18" s="89" customFormat="1" ht="62.25" customHeight="1" x14ac:dyDescent="0.2">
      <c r="A159" s="81">
        <v>155</v>
      </c>
      <c r="B159" s="82" t="s">
        <v>389</v>
      </c>
      <c r="C159" s="82" t="s">
        <v>390</v>
      </c>
      <c r="D159" s="82" t="s">
        <v>391</v>
      </c>
      <c r="E159" s="82" t="s">
        <v>410</v>
      </c>
      <c r="F159" s="83">
        <v>13000</v>
      </c>
      <c r="G159" s="84">
        <v>0</v>
      </c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8"/>
    </row>
    <row r="160" spans="1:18" s="80" customFormat="1" ht="82.5" customHeight="1" x14ac:dyDescent="0.3">
      <c r="A160" s="81">
        <v>156</v>
      </c>
      <c r="B160" s="82" t="s">
        <v>853</v>
      </c>
      <c r="C160" s="82" t="s">
        <v>854</v>
      </c>
      <c r="D160" s="82" t="s">
        <v>855</v>
      </c>
      <c r="E160" s="82" t="s">
        <v>856</v>
      </c>
      <c r="F160" s="83">
        <v>171100</v>
      </c>
      <c r="G160" s="84">
        <v>0</v>
      </c>
    </row>
    <row r="161" spans="1:18" s="80" customFormat="1" ht="71.25" customHeight="1" x14ac:dyDescent="0.3">
      <c r="A161" s="81">
        <v>157</v>
      </c>
      <c r="B161" s="82" t="s">
        <v>250</v>
      </c>
      <c r="C161" s="82" t="s">
        <v>251</v>
      </c>
      <c r="D161" s="82" t="s">
        <v>70</v>
      </c>
      <c r="E161" s="82" t="s">
        <v>324</v>
      </c>
      <c r="F161" s="83">
        <v>21000</v>
      </c>
      <c r="G161" s="84">
        <v>0</v>
      </c>
    </row>
    <row r="162" spans="1:18" ht="74.25" customHeight="1" x14ac:dyDescent="0.3">
      <c r="A162" s="81">
        <v>158</v>
      </c>
      <c r="B162" s="82" t="s">
        <v>1302</v>
      </c>
      <c r="C162" s="82" t="s">
        <v>605</v>
      </c>
      <c r="D162" s="82" t="s">
        <v>202</v>
      </c>
      <c r="E162" s="82" t="s">
        <v>1293</v>
      </c>
      <c r="F162" s="83">
        <f>780000+202000</f>
        <v>982000</v>
      </c>
      <c r="G162" s="84">
        <v>0</v>
      </c>
      <c r="I162" s="85"/>
    </row>
    <row r="163" spans="1:18" ht="60" customHeight="1" x14ac:dyDescent="0.3">
      <c r="A163" s="81">
        <v>159</v>
      </c>
      <c r="B163" s="86" t="s">
        <v>643</v>
      </c>
      <c r="C163" s="82" t="s">
        <v>644</v>
      </c>
      <c r="D163" s="82" t="s">
        <v>645</v>
      </c>
      <c r="E163" s="82" t="s">
        <v>646</v>
      </c>
      <c r="F163" s="83">
        <v>76500</v>
      </c>
      <c r="G163" s="84">
        <v>0</v>
      </c>
    </row>
    <row r="164" spans="1:18" ht="60" customHeight="1" x14ac:dyDescent="0.3">
      <c r="A164" s="81">
        <v>160</v>
      </c>
      <c r="B164" s="91"/>
      <c r="C164" s="82" t="s">
        <v>1123</v>
      </c>
      <c r="D164" s="82" t="s">
        <v>1036</v>
      </c>
      <c r="E164" s="82" t="s">
        <v>1124</v>
      </c>
      <c r="F164" s="83">
        <v>48000</v>
      </c>
      <c r="G164" s="84">
        <v>0</v>
      </c>
    </row>
    <row r="165" spans="1:18" s="80" customFormat="1" ht="66" customHeight="1" x14ac:dyDescent="0.3">
      <c r="A165" s="81">
        <v>161</v>
      </c>
      <c r="B165" s="82" t="s">
        <v>785</v>
      </c>
      <c r="C165" s="82" t="s">
        <v>786</v>
      </c>
      <c r="D165" s="82" t="s">
        <v>70</v>
      </c>
      <c r="E165" s="82" t="s">
        <v>787</v>
      </c>
      <c r="F165" s="83">
        <v>88000</v>
      </c>
      <c r="G165" s="84">
        <v>0</v>
      </c>
    </row>
    <row r="166" spans="1:18" s="80" customFormat="1" ht="72" customHeight="1" x14ac:dyDescent="0.3">
      <c r="A166" s="81">
        <v>162</v>
      </c>
      <c r="B166" s="86" t="s">
        <v>260</v>
      </c>
      <c r="C166" s="82" t="s">
        <v>261</v>
      </c>
      <c r="D166" s="82" t="s">
        <v>190</v>
      </c>
      <c r="E166" s="82" t="s">
        <v>262</v>
      </c>
      <c r="F166" s="83">
        <v>31820</v>
      </c>
      <c r="G166" s="84">
        <v>0</v>
      </c>
    </row>
    <row r="167" spans="1:18" s="80" customFormat="1" ht="67.5" customHeight="1" x14ac:dyDescent="0.3">
      <c r="A167" s="81">
        <v>163</v>
      </c>
      <c r="B167" s="90"/>
      <c r="C167" s="82" t="s">
        <v>263</v>
      </c>
      <c r="D167" s="82" t="s">
        <v>69</v>
      </c>
      <c r="E167" s="82" t="s">
        <v>325</v>
      </c>
      <c r="F167" s="83">
        <v>61230</v>
      </c>
      <c r="G167" s="84">
        <v>0</v>
      </c>
    </row>
    <row r="168" spans="1:18" s="80" customFormat="1" ht="59.25" customHeight="1" x14ac:dyDescent="0.3">
      <c r="A168" s="81">
        <v>164</v>
      </c>
      <c r="B168" s="90"/>
      <c r="C168" s="82" t="s">
        <v>264</v>
      </c>
      <c r="D168" s="82" t="s">
        <v>210</v>
      </c>
      <c r="E168" s="82" t="s">
        <v>326</v>
      </c>
      <c r="F168" s="83">
        <v>123800</v>
      </c>
      <c r="G168" s="84">
        <v>0</v>
      </c>
    </row>
    <row r="169" spans="1:18" s="80" customFormat="1" ht="59.25" customHeight="1" x14ac:dyDescent="0.3">
      <c r="A169" s="81">
        <v>165</v>
      </c>
      <c r="B169" s="91"/>
      <c r="C169" s="82" t="s">
        <v>1125</v>
      </c>
      <c r="D169" s="82" t="s">
        <v>69</v>
      </c>
      <c r="E169" s="82" t="s">
        <v>1126</v>
      </c>
      <c r="F169" s="83">
        <v>64670</v>
      </c>
      <c r="G169" s="84">
        <v>0</v>
      </c>
    </row>
    <row r="170" spans="1:18" ht="51.75" customHeight="1" x14ac:dyDescent="0.3">
      <c r="A170" s="81">
        <v>166</v>
      </c>
      <c r="B170" s="82" t="s">
        <v>843</v>
      </c>
      <c r="C170" s="82" t="s">
        <v>844</v>
      </c>
      <c r="D170" s="82" t="s">
        <v>70</v>
      </c>
      <c r="E170" s="82" t="s">
        <v>845</v>
      </c>
      <c r="F170" s="83">
        <v>89590</v>
      </c>
      <c r="G170" s="84">
        <v>0</v>
      </c>
      <c r="I170" s="94"/>
      <c r="J170" s="94"/>
    </row>
    <row r="171" spans="1:18" s="80" customFormat="1" ht="69.75" customHeight="1" x14ac:dyDescent="0.3">
      <c r="A171" s="81">
        <v>167</v>
      </c>
      <c r="B171" s="82" t="s">
        <v>597</v>
      </c>
      <c r="C171" s="82" t="s">
        <v>598</v>
      </c>
      <c r="D171" s="82" t="s">
        <v>381</v>
      </c>
      <c r="E171" s="82" t="s">
        <v>599</v>
      </c>
      <c r="F171" s="83">
        <v>91000</v>
      </c>
      <c r="G171" s="84">
        <v>0</v>
      </c>
    </row>
    <row r="172" spans="1:18" s="89" customFormat="1" ht="51.75" customHeight="1" x14ac:dyDescent="0.2">
      <c r="A172" s="81">
        <v>168</v>
      </c>
      <c r="B172" s="82" t="s">
        <v>437</v>
      </c>
      <c r="C172" s="82" t="s">
        <v>438</v>
      </c>
      <c r="D172" s="82" t="s">
        <v>70</v>
      </c>
      <c r="E172" s="82" t="s">
        <v>468</v>
      </c>
      <c r="F172" s="83">
        <v>90350</v>
      </c>
      <c r="G172" s="84">
        <v>0</v>
      </c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8"/>
    </row>
    <row r="173" spans="1:18" s="89" customFormat="1" ht="57" customHeight="1" x14ac:dyDescent="0.2">
      <c r="A173" s="81">
        <v>169</v>
      </c>
      <c r="B173" s="82" t="s">
        <v>440</v>
      </c>
      <c r="C173" s="82" t="s">
        <v>441</v>
      </c>
      <c r="D173" s="82" t="s">
        <v>70</v>
      </c>
      <c r="E173" s="82" t="s">
        <v>466</v>
      </c>
      <c r="F173" s="83">
        <v>165590</v>
      </c>
      <c r="G173" s="84">
        <v>0</v>
      </c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8"/>
    </row>
    <row r="174" spans="1:18" ht="51.75" customHeight="1" x14ac:dyDescent="0.3">
      <c r="A174" s="81">
        <v>170</v>
      </c>
      <c r="B174" s="82" t="s">
        <v>364</v>
      </c>
      <c r="C174" s="82" t="s">
        <v>365</v>
      </c>
      <c r="D174" s="82" t="s">
        <v>202</v>
      </c>
      <c r="E174" s="82" t="s">
        <v>401</v>
      </c>
      <c r="F174" s="83">
        <v>1717500</v>
      </c>
      <c r="G174" s="84">
        <v>0</v>
      </c>
      <c r="I174" s="94"/>
      <c r="J174" s="94"/>
    </row>
    <row r="175" spans="1:18" s="80" customFormat="1" ht="82.5" customHeight="1" x14ac:dyDescent="0.3">
      <c r="A175" s="81">
        <v>171</v>
      </c>
      <c r="B175" s="82" t="s">
        <v>832</v>
      </c>
      <c r="C175" s="82" t="s">
        <v>833</v>
      </c>
      <c r="D175" s="82" t="s">
        <v>834</v>
      </c>
      <c r="E175" s="82" t="s">
        <v>835</v>
      </c>
      <c r="F175" s="83">
        <v>26000</v>
      </c>
      <c r="G175" s="84">
        <v>0</v>
      </c>
    </row>
    <row r="176" spans="1:18" ht="57" customHeight="1" x14ac:dyDescent="0.3">
      <c r="A176" s="81">
        <v>172</v>
      </c>
      <c r="B176" s="82" t="s">
        <v>419</v>
      </c>
      <c r="C176" s="82" t="s">
        <v>420</v>
      </c>
      <c r="D176" s="82" t="s">
        <v>190</v>
      </c>
      <c r="E176" s="82" t="s">
        <v>421</v>
      </c>
      <c r="F176" s="83">
        <v>100000</v>
      </c>
      <c r="G176" s="84">
        <v>0</v>
      </c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8"/>
    </row>
    <row r="177" spans="1:18" s="80" customFormat="1" ht="81" customHeight="1" x14ac:dyDescent="0.3">
      <c r="A177" s="81">
        <v>173</v>
      </c>
      <c r="B177" s="82" t="s">
        <v>228</v>
      </c>
      <c r="C177" s="82" t="s">
        <v>229</v>
      </c>
      <c r="D177" s="82" t="s">
        <v>227</v>
      </c>
      <c r="E177" s="82" t="s">
        <v>315</v>
      </c>
      <c r="F177" s="83">
        <v>261100</v>
      </c>
      <c r="G177" s="84">
        <v>0</v>
      </c>
    </row>
    <row r="178" spans="1:18" ht="86.25" customHeight="1" x14ac:dyDescent="0.3">
      <c r="A178" s="81">
        <v>174</v>
      </c>
      <c r="B178" s="82" t="s">
        <v>433</v>
      </c>
      <c r="C178" s="82" t="s">
        <v>434</v>
      </c>
      <c r="D178" s="82" t="s">
        <v>435</v>
      </c>
      <c r="E178" s="82" t="s">
        <v>469</v>
      </c>
      <c r="F178" s="83">
        <v>45000</v>
      </c>
      <c r="G178" s="84">
        <v>0</v>
      </c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8"/>
    </row>
    <row r="179" spans="1:18" s="80" customFormat="1" ht="63.75" customHeight="1" x14ac:dyDescent="0.3">
      <c r="A179" s="81">
        <v>175</v>
      </c>
      <c r="B179" s="82" t="s">
        <v>708</v>
      </c>
      <c r="C179" s="82" t="s">
        <v>709</v>
      </c>
      <c r="D179" s="82" t="s">
        <v>70</v>
      </c>
      <c r="E179" s="82" t="s">
        <v>710</v>
      </c>
      <c r="F179" s="83">
        <v>66409</v>
      </c>
      <c r="G179" s="84">
        <v>0</v>
      </c>
    </row>
    <row r="180" spans="1:18" s="89" customFormat="1" ht="69" customHeight="1" x14ac:dyDescent="0.2">
      <c r="A180" s="81">
        <v>176</v>
      </c>
      <c r="B180" s="82" t="s">
        <v>444</v>
      </c>
      <c r="C180" s="82" t="s">
        <v>445</v>
      </c>
      <c r="D180" s="82" t="s">
        <v>272</v>
      </c>
      <c r="E180" s="82" t="s">
        <v>464</v>
      </c>
      <c r="F180" s="83">
        <v>1108000</v>
      </c>
      <c r="G180" s="84">
        <v>0</v>
      </c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8"/>
    </row>
    <row r="181" spans="1:18" s="80" customFormat="1" ht="59.25" customHeight="1" x14ac:dyDescent="0.3">
      <c r="A181" s="81">
        <v>177</v>
      </c>
      <c r="B181" s="82" t="s">
        <v>232</v>
      </c>
      <c r="C181" s="82" t="s">
        <v>233</v>
      </c>
      <c r="D181" s="82" t="s">
        <v>234</v>
      </c>
      <c r="E181" s="82" t="s">
        <v>317</v>
      </c>
      <c r="F181" s="83">
        <v>1358000</v>
      </c>
      <c r="G181" s="84">
        <v>0</v>
      </c>
    </row>
    <row r="182" spans="1:18" ht="48.75" customHeight="1" x14ac:dyDescent="0.3">
      <c r="A182" s="81">
        <v>178</v>
      </c>
      <c r="B182" s="82" t="s">
        <v>903</v>
      </c>
      <c r="C182" s="82" t="s">
        <v>901</v>
      </c>
      <c r="D182" s="82" t="s">
        <v>183</v>
      </c>
      <c r="E182" s="82" t="s">
        <v>902</v>
      </c>
      <c r="F182" s="83">
        <v>8000</v>
      </c>
      <c r="G182" s="84">
        <v>0</v>
      </c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8"/>
    </row>
    <row r="183" spans="1:18" s="80" customFormat="1" ht="54" customHeight="1" x14ac:dyDescent="0.3">
      <c r="A183" s="81">
        <v>179</v>
      </c>
      <c r="B183" s="82" t="s">
        <v>614</v>
      </c>
      <c r="C183" s="82" t="s">
        <v>615</v>
      </c>
      <c r="D183" s="82" t="s">
        <v>337</v>
      </c>
      <c r="E183" s="82" t="s">
        <v>616</v>
      </c>
      <c r="F183" s="83">
        <v>40000</v>
      </c>
      <c r="G183" s="84">
        <v>0</v>
      </c>
    </row>
    <row r="184" spans="1:18" s="80" customFormat="1" ht="54" customHeight="1" x14ac:dyDescent="0.3">
      <c r="A184" s="81">
        <v>180</v>
      </c>
      <c r="B184" s="82" t="s">
        <v>1130</v>
      </c>
      <c r="C184" s="82" t="s">
        <v>1131</v>
      </c>
      <c r="D184" s="82" t="s">
        <v>505</v>
      </c>
      <c r="E184" s="82" t="s">
        <v>1132</v>
      </c>
      <c r="F184" s="83">
        <v>34000</v>
      </c>
      <c r="G184" s="84">
        <v>0</v>
      </c>
    </row>
    <row r="185" spans="1:18" s="80" customFormat="1" ht="54" customHeight="1" x14ac:dyDescent="0.3">
      <c r="A185" s="81">
        <v>181</v>
      </c>
      <c r="B185" s="86" t="s">
        <v>1133</v>
      </c>
      <c r="C185" s="82" t="s">
        <v>1134</v>
      </c>
      <c r="D185" s="82" t="s">
        <v>227</v>
      </c>
      <c r="E185" s="82" t="s">
        <v>1135</v>
      </c>
      <c r="F185" s="83">
        <v>106750</v>
      </c>
      <c r="G185" s="84">
        <v>0</v>
      </c>
    </row>
    <row r="186" spans="1:18" s="80" customFormat="1" ht="54" customHeight="1" x14ac:dyDescent="0.3">
      <c r="A186" s="81">
        <v>182</v>
      </c>
      <c r="B186" s="91"/>
      <c r="C186" s="82" t="s">
        <v>1143</v>
      </c>
      <c r="D186" s="82" t="s">
        <v>198</v>
      </c>
      <c r="E186" s="82" t="s">
        <v>1144</v>
      </c>
      <c r="F186" s="83">
        <v>76470</v>
      </c>
      <c r="G186" s="84">
        <v>0</v>
      </c>
    </row>
    <row r="187" spans="1:18" ht="57.75" customHeight="1" x14ac:dyDescent="0.3">
      <c r="A187" s="81">
        <v>183</v>
      </c>
      <c r="B187" s="82" t="s">
        <v>333</v>
      </c>
      <c r="C187" s="82" t="s">
        <v>334</v>
      </c>
      <c r="D187" s="82" t="s">
        <v>335</v>
      </c>
      <c r="E187" s="82" t="s">
        <v>392</v>
      </c>
      <c r="F187" s="83">
        <v>23000</v>
      </c>
      <c r="G187" s="84">
        <v>0</v>
      </c>
    </row>
    <row r="188" spans="1:18" ht="57.75" customHeight="1" x14ac:dyDescent="0.3">
      <c r="A188" s="81">
        <v>184</v>
      </c>
      <c r="B188" s="82" t="s">
        <v>1136</v>
      </c>
      <c r="C188" s="82" t="s">
        <v>1137</v>
      </c>
      <c r="D188" s="82" t="s">
        <v>70</v>
      </c>
      <c r="E188" s="82" t="s">
        <v>1138</v>
      </c>
      <c r="F188" s="83">
        <f>28000+28000</f>
        <v>56000</v>
      </c>
      <c r="G188" s="84">
        <v>0</v>
      </c>
    </row>
    <row r="189" spans="1:18" s="80" customFormat="1" ht="120.75" customHeight="1" x14ac:dyDescent="0.3">
      <c r="A189" s="81">
        <v>185</v>
      </c>
      <c r="B189" s="82" t="s">
        <v>214</v>
      </c>
      <c r="C189" s="82" t="s">
        <v>191</v>
      </c>
      <c r="D189" s="82" t="s">
        <v>192</v>
      </c>
      <c r="E189" s="82" t="s">
        <v>311</v>
      </c>
      <c r="F189" s="83">
        <v>86120</v>
      </c>
      <c r="G189" s="84">
        <v>0</v>
      </c>
    </row>
    <row r="190" spans="1:18" s="80" customFormat="1" ht="60.75" customHeight="1" x14ac:dyDescent="0.3">
      <c r="A190" s="81">
        <v>186</v>
      </c>
      <c r="B190" s="82" t="s">
        <v>1139</v>
      </c>
      <c r="C190" s="82" t="s">
        <v>1140</v>
      </c>
      <c r="D190" s="82" t="s">
        <v>1141</v>
      </c>
      <c r="E190" s="82" t="s">
        <v>1142</v>
      </c>
      <c r="F190" s="83">
        <v>26000</v>
      </c>
      <c r="G190" s="84">
        <v>0</v>
      </c>
    </row>
    <row r="191" spans="1:18" s="80" customFormat="1" ht="57" customHeight="1" x14ac:dyDescent="0.3">
      <c r="A191" s="81">
        <v>187</v>
      </c>
      <c r="B191" s="82" t="s">
        <v>805</v>
      </c>
      <c r="C191" s="82" t="s">
        <v>806</v>
      </c>
      <c r="D191" s="82" t="s">
        <v>807</v>
      </c>
      <c r="E191" s="82" t="s">
        <v>1294</v>
      </c>
      <c r="F191" s="83">
        <v>140000</v>
      </c>
      <c r="G191" s="84">
        <v>0</v>
      </c>
    </row>
    <row r="192" spans="1:18" s="80" customFormat="1" ht="57" customHeight="1" x14ac:dyDescent="0.3">
      <c r="A192" s="81">
        <v>188</v>
      </c>
      <c r="B192" s="86" t="s">
        <v>1150</v>
      </c>
      <c r="C192" s="82" t="s">
        <v>1151</v>
      </c>
      <c r="D192" s="82" t="s">
        <v>1152</v>
      </c>
      <c r="E192" s="82" t="s">
        <v>1153</v>
      </c>
      <c r="F192" s="83">
        <v>210000</v>
      </c>
      <c r="G192" s="84">
        <v>0</v>
      </c>
    </row>
    <row r="193" spans="1:18" s="80" customFormat="1" ht="57" customHeight="1" x14ac:dyDescent="0.3">
      <c r="A193" s="81">
        <v>189</v>
      </c>
      <c r="B193" s="91"/>
      <c r="C193" s="82" t="s">
        <v>1154</v>
      </c>
      <c r="D193" s="82" t="s">
        <v>1155</v>
      </c>
      <c r="E193" s="82" t="s">
        <v>1156</v>
      </c>
      <c r="F193" s="83">
        <v>435000</v>
      </c>
      <c r="G193" s="84">
        <v>0</v>
      </c>
    </row>
    <row r="194" spans="1:18" s="80" customFormat="1" ht="57" customHeight="1" x14ac:dyDescent="0.3">
      <c r="A194" s="81">
        <v>190</v>
      </c>
      <c r="B194" s="82" t="s">
        <v>1157</v>
      </c>
      <c r="C194" s="82" t="s">
        <v>1158</v>
      </c>
      <c r="D194" s="82" t="s">
        <v>183</v>
      </c>
      <c r="E194" s="82" t="s">
        <v>1159</v>
      </c>
      <c r="F194" s="83">
        <v>9000</v>
      </c>
      <c r="G194" s="84">
        <v>0</v>
      </c>
    </row>
    <row r="195" spans="1:18" s="80" customFormat="1" ht="74.25" customHeight="1" x14ac:dyDescent="0.3">
      <c r="A195" s="81">
        <v>191</v>
      </c>
      <c r="B195" s="82" t="s">
        <v>702</v>
      </c>
      <c r="C195" s="82" t="s">
        <v>703</v>
      </c>
      <c r="D195" s="82" t="s">
        <v>197</v>
      </c>
      <c r="E195" s="82" t="s">
        <v>704</v>
      </c>
      <c r="F195" s="83">
        <v>18000</v>
      </c>
      <c r="G195" s="84">
        <v>0</v>
      </c>
    </row>
    <row r="196" spans="1:18" ht="64.5" customHeight="1" x14ac:dyDescent="0.3">
      <c r="A196" s="81">
        <v>192</v>
      </c>
      <c r="B196" s="82" t="s">
        <v>345</v>
      </c>
      <c r="C196" s="82" t="s">
        <v>347</v>
      </c>
      <c r="D196" s="82" t="s">
        <v>346</v>
      </c>
      <c r="E196" s="82" t="s">
        <v>396</v>
      </c>
      <c r="F196" s="83">
        <v>63000</v>
      </c>
      <c r="G196" s="84">
        <v>0</v>
      </c>
    </row>
    <row r="197" spans="1:18" ht="47.25" customHeight="1" x14ac:dyDescent="0.3">
      <c r="A197" s="81">
        <v>193</v>
      </c>
      <c r="B197" s="82" t="s">
        <v>362</v>
      </c>
      <c r="C197" s="82" t="s">
        <v>363</v>
      </c>
      <c r="D197" s="82" t="s">
        <v>348</v>
      </c>
      <c r="E197" s="82" t="s">
        <v>400</v>
      </c>
      <c r="F197" s="83">
        <v>20000</v>
      </c>
      <c r="G197" s="84">
        <v>0</v>
      </c>
    </row>
    <row r="198" spans="1:18" ht="47.25" customHeight="1" x14ac:dyDescent="0.3">
      <c r="A198" s="81">
        <v>194</v>
      </c>
      <c r="B198" s="82" t="s">
        <v>1160</v>
      </c>
      <c r="C198" s="82" t="s">
        <v>1161</v>
      </c>
      <c r="D198" s="82" t="s">
        <v>71</v>
      </c>
      <c r="E198" s="82" t="s">
        <v>1162</v>
      </c>
      <c r="F198" s="83">
        <v>16500</v>
      </c>
      <c r="G198" s="84">
        <v>0</v>
      </c>
    </row>
    <row r="199" spans="1:18" ht="68.25" customHeight="1" x14ac:dyDescent="0.3">
      <c r="A199" s="81">
        <v>195</v>
      </c>
      <c r="B199" s="82" t="s">
        <v>356</v>
      </c>
      <c r="C199" s="82" t="s">
        <v>357</v>
      </c>
      <c r="D199" s="82" t="s">
        <v>50</v>
      </c>
      <c r="E199" s="82" t="s">
        <v>397</v>
      </c>
      <c r="F199" s="83">
        <v>50770</v>
      </c>
      <c r="G199" s="84">
        <v>0</v>
      </c>
    </row>
    <row r="200" spans="1:18" ht="68.25" customHeight="1" x14ac:dyDescent="0.3">
      <c r="A200" s="81">
        <v>196</v>
      </c>
      <c r="B200" s="82" t="s">
        <v>1163</v>
      </c>
      <c r="C200" s="82" t="s">
        <v>1164</v>
      </c>
      <c r="D200" s="82" t="s">
        <v>70</v>
      </c>
      <c r="E200" s="82" t="s">
        <v>1165</v>
      </c>
      <c r="F200" s="83">
        <v>13000</v>
      </c>
      <c r="G200" s="84">
        <v>0</v>
      </c>
    </row>
    <row r="201" spans="1:18" s="80" customFormat="1" ht="70.5" customHeight="1" x14ac:dyDescent="0.3">
      <c r="A201" s="81">
        <v>197</v>
      </c>
      <c r="B201" s="82" t="s">
        <v>252</v>
      </c>
      <c r="C201" s="82" t="s">
        <v>253</v>
      </c>
      <c r="D201" s="82" t="s">
        <v>254</v>
      </c>
      <c r="E201" s="82" t="s">
        <v>255</v>
      </c>
      <c r="F201" s="83">
        <v>83240</v>
      </c>
      <c r="G201" s="84">
        <v>0</v>
      </c>
    </row>
    <row r="202" spans="1:18" ht="46.5" customHeight="1" x14ac:dyDescent="0.3">
      <c r="A202" s="81">
        <v>198</v>
      </c>
      <c r="B202" s="86" t="s">
        <v>370</v>
      </c>
      <c r="C202" s="82" t="s">
        <v>369</v>
      </c>
      <c r="D202" s="82" t="s">
        <v>71</v>
      </c>
      <c r="E202" s="82" t="s">
        <v>403</v>
      </c>
      <c r="F202" s="83">
        <v>31280</v>
      </c>
      <c r="G202" s="84">
        <v>0</v>
      </c>
    </row>
    <row r="203" spans="1:18" ht="51" customHeight="1" x14ac:dyDescent="0.3">
      <c r="A203" s="81">
        <v>199</v>
      </c>
      <c r="B203" s="91"/>
      <c r="C203" s="82" t="s">
        <v>696</v>
      </c>
      <c r="D203" s="82" t="s">
        <v>71</v>
      </c>
      <c r="E203" s="82" t="s">
        <v>697</v>
      </c>
      <c r="F203" s="83">
        <v>15000</v>
      </c>
      <c r="G203" s="84">
        <v>0</v>
      </c>
    </row>
    <row r="204" spans="1:18" s="80" customFormat="1" ht="70.5" customHeight="1" x14ac:dyDescent="0.3">
      <c r="A204" s="81">
        <v>200</v>
      </c>
      <c r="B204" s="82" t="s">
        <v>1166</v>
      </c>
      <c r="C204" s="82" t="s">
        <v>1167</v>
      </c>
      <c r="D204" s="82" t="s">
        <v>1168</v>
      </c>
      <c r="E204" s="82" t="s">
        <v>1169</v>
      </c>
      <c r="F204" s="83">
        <f>30000+30000</f>
        <v>60000</v>
      </c>
      <c r="G204" s="84">
        <v>0</v>
      </c>
    </row>
    <row r="205" spans="1:18" s="80" customFormat="1" ht="63.75" customHeight="1" x14ac:dyDescent="0.3">
      <c r="A205" s="81">
        <v>201</v>
      </c>
      <c r="B205" s="82" t="s">
        <v>215</v>
      </c>
      <c r="C205" s="82" t="s">
        <v>208</v>
      </c>
      <c r="D205" s="82" t="s">
        <v>172</v>
      </c>
      <c r="E205" s="82" t="s">
        <v>312</v>
      </c>
      <c r="F205" s="83">
        <v>54000</v>
      </c>
      <c r="G205" s="84">
        <v>0</v>
      </c>
    </row>
    <row r="206" spans="1:18" s="80" customFormat="1" ht="63.75" customHeight="1" x14ac:dyDescent="0.3">
      <c r="A206" s="81">
        <v>202</v>
      </c>
      <c r="B206" s="82" t="s">
        <v>1170</v>
      </c>
      <c r="C206" s="82" t="s">
        <v>1171</v>
      </c>
      <c r="D206" s="82" t="s">
        <v>332</v>
      </c>
      <c r="E206" s="82" t="s">
        <v>1172</v>
      </c>
      <c r="F206" s="83">
        <v>32000</v>
      </c>
      <c r="G206" s="84">
        <v>0</v>
      </c>
    </row>
    <row r="207" spans="1:18" s="89" customFormat="1" ht="60.75" customHeight="1" x14ac:dyDescent="0.2">
      <c r="A207" s="81">
        <v>203</v>
      </c>
      <c r="B207" s="86" t="s">
        <v>911</v>
      </c>
      <c r="C207" s="82" t="s">
        <v>912</v>
      </c>
      <c r="D207" s="82" t="s">
        <v>70</v>
      </c>
      <c r="E207" s="82" t="s">
        <v>913</v>
      </c>
      <c r="F207" s="83">
        <f>113350+20000</f>
        <v>133350</v>
      </c>
      <c r="G207" s="84">
        <v>0</v>
      </c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8"/>
    </row>
    <row r="208" spans="1:18" s="89" customFormat="1" ht="60.75" customHeight="1" x14ac:dyDescent="0.2">
      <c r="A208" s="81">
        <v>204</v>
      </c>
      <c r="B208" s="91"/>
      <c r="C208" s="82" t="s">
        <v>912</v>
      </c>
      <c r="D208" s="82" t="s">
        <v>70</v>
      </c>
      <c r="E208" s="82" t="s">
        <v>913</v>
      </c>
      <c r="F208" s="83">
        <v>80000</v>
      </c>
      <c r="G208" s="84">
        <v>0</v>
      </c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8"/>
    </row>
    <row r="209" spans="1:18" ht="54" customHeight="1" x14ac:dyDescent="0.3">
      <c r="A209" s="81">
        <v>205</v>
      </c>
      <c r="B209" s="82" t="s">
        <v>701</v>
      </c>
      <c r="C209" s="82" t="s">
        <v>698</v>
      </c>
      <c r="D209" s="82" t="s">
        <v>699</v>
      </c>
      <c r="E209" s="82" t="s">
        <v>700</v>
      </c>
      <c r="F209" s="83">
        <v>36500</v>
      </c>
      <c r="G209" s="84">
        <v>0</v>
      </c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8"/>
    </row>
    <row r="210" spans="1:18" s="80" customFormat="1" ht="72.75" customHeight="1" x14ac:dyDescent="0.3">
      <c r="A210" s="81">
        <v>206</v>
      </c>
      <c r="B210" s="86" t="s">
        <v>237</v>
      </c>
      <c r="C210" s="82" t="s">
        <v>242</v>
      </c>
      <c r="D210" s="82" t="s">
        <v>172</v>
      </c>
      <c r="E210" s="82" t="s">
        <v>606</v>
      </c>
      <c r="F210" s="83">
        <v>97000</v>
      </c>
      <c r="G210" s="84">
        <v>0</v>
      </c>
    </row>
    <row r="211" spans="1:18" s="80" customFormat="1" ht="72.75" customHeight="1" x14ac:dyDescent="0.3">
      <c r="A211" s="81">
        <v>207</v>
      </c>
      <c r="B211" s="91"/>
      <c r="C211" s="82" t="s">
        <v>566</v>
      </c>
      <c r="D211" s="82" t="s">
        <v>238</v>
      </c>
      <c r="E211" s="82" t="s">
        <v>239</v>
      </c>
      <c r="F211" s="83">
        <v>48000</v>
      </c>
      <c r="G211" s="84">
        <v>0</v>
      </c>
    </row>
    <row r="212" spans="1:18" ht="54" customHeight="1" x14ac:dyDescent="0.3">
      <c r="A212" s="81">
        <v>208</v>
      </c>
      <c r="B212" s="82" t="s">
        <v>1179</v>
      </c>
      <c r="C212" s="82" t="s">
        <v>1180</v>
      </c>
      <c r="D212" s="82" t="s">
        <v>70</v>
      </c>
      <c r="E212" s="82" t="s">
        <v>1181</v>
      </c>
      <c r="F212" s="83">
        <f>88617+88617</f>
        <v>177234</v>
      </c>
      <c r="G212" s="84">
        <v>0</v>
      </c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8"/>
    </row>
    <row r="213" spans="1:18" ht="49.5" customHeight="1" x14ac:dyDescent="0.3">
      <c r="A213" s="81">
        <v>209</v>
      </c>
      <c r="B213" s="82" t="s">
        <v>366</v>
      </c>
      <c r="C213" s="82" t="s">
        <v>368</v>
      </c>
      <c r="D213" s="82" t="s">
        <v>367</v>
      </c>
      <c r="E213" s="82" t="s">
        <v>402</v>
      </c>
      <c r="F213" s="83">
        <v>49000</v>
      </c>
      <c r="G213" s="84">
        <v>0</v>
      </c>
      <c r="I213" s="85"/>
    </row>
    <row r="214" spans="1:18" s="80" customFormat="1" ht="67.5" customHeight="1" x14ac:dyDescent="0.3">
      <c r="A214" s="81">
        <v>210</v>
      </c>
      <c r="B214" s="86" t="s">
        <v>235</v>
      </c>
      <c r="C214" s="82" t="s">
        <v>565</v>
      </c>
      <c r="D214" s="82" t="s">
        <v>70</v>
      </c>
      <c r="E214" s="82" t="s">
        <v>318</v>
      </c>
      <c r="F214" s="83">
        <v>29000</v>
      </c>
      <c r="G214" s="84">
        <v>0</v>
      </c>
    </row>
    <row r="215" spans="1:18" s="80" customFormat="1" ht="59.25" customHeight="1" x14ac:dyDescent="0.3">
      <c r="A215" s="81">
        <v>211</v>
      </c>
      <c r="B215" s="91"/>
      <c r="C215" s="82" t="s">
        <v>567</v>
      </c>
      <c r="D215" s="82" t="s">
        <v>70</v>
      </c>
      <c r="E215" s="82" t="s">
        <v>319</v>
      </c>
      <c r="F215" s="83">
        <v>41000</v>
      </c>
      <c r="G215" s="84">
        <v>0</v>
      </c>
    </row>
    <row r="216" spans="1:18" s="89" customFormat="1" ht="64.5" customHeight="1" x14ac:dyDescent="0.2">
      <c r="A216" s="81">
        <v>212</v>
      </c>
      <c r="B216" s="82" t="s">
        <v>479</v>
      </c>
      <c r="C216" s="82" t="s">
        <v>480</v>
      </c>
      <c r="D216" s="82" t="s">
        <v>481</v>
      </c>
      <c r="E216" s="82" t="s">
        <v>513</v>
      </c>
      <c r="F216" s="83">
        <v>59550</v>
      </c>
      <c r="G216" s="84">
        <v>0</v>
      </c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8"/>
    </row>
    <row r="217" spans="1:18" s="80" customFormat="1" ht="65.25" customHeight="1" x14ac:dyDescent="0.3">
      <c r="A217" s="81">
        <v>213</v>
      </c>
      <c r="B217" s="82" t="s">
        <v>782</v>
      </c>
      <c r="C217" s="82" t="s">
        <v>783</v>
      </c>
      <c r="D217" s="82" t="s">
        <v>197</v>
      </c>
      <c r="E217" s="82" t="s">
        <v>784</v>
      </c>
      <c r="F217" s="83">
        <v>24000</v>
      </c>
      <c r="G217" s="84">
        <v>0</v>
      </c>
    </row>
    <row r="218" spans="1:18" s="89" customFormat="1" ht="72" customHeight="1" x14ac:dyDescent="0.2">
      <c r="A218" s="81">
        <v>214</v>
      </c>
      <c r="B218" s="82" t="s">
        <v>386</v>
      </c>
      <c r="C218" s="82" t="s">
        <v>387</v>
      </c>
      <c r="D218" s="82" t="s">
        <v>388</v>
      </c>
      <c r="E218" s="82" t="s">
        <v>409</v>
      </c>
      <c r="F218" s="83">
        <v>21000</v>
      </c>
      <c r="G218" s="84">
        <v>0</v>
      </c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8"/>
    </row>
    <row r="219" spans="1:18" s="89" customFormat="1" ht="61.5" customHeight="1" x14ac:dyDescent="0.2">
      <c r="A219" s="81">
        <v>215</v>
      </c>
      <c r="B219" s="82" t="s">
        <v>904</v>
      </c>
      <c r="C219" s="82" t="s">
        <v>905</v>
      </c>
      <c r="D219" s="82" t="s">
        <v>69</v>
      </c>
      <c r="E219" s="82" t="s">
        <v>906</v>
      </c>
      <c r="F219" s="83">
        <v>18000</v>
      </c>
      <c r="G219" s="84">
        <v>0</v>
      </c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8"/>
    </row>
    <row r="220" spans="1:18" s="89" customFormat="1" ht="61.5" customHeight="1" x14ac:dyDescent="0.2">
      <c r="A220" s="81">
        <v>216</v>
      </c>
      <c r="B220" s="82" t="s">
        <v>1182</v>
      </c>
      <c r="C220" s="82" t="s">
        <v>1183</v>
      </c>
      <c r="D220" s="82" t="s">
        <v>197</v>
      </c>
      <c r="E220" s="82" t="s">
        <v>1295</v>
      </c>
      <c r="F220" s="83">
        <v>27300</v>
      </c>
      <c r="G220" s="84">
        <v>0</v>
      </c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8"/>
    </row>
    <row r="221" spans="1:18" s="89" customFormat="1" ht="81" customHeight="1" x14ac:dyDescent="0.2">
      <c r="A221" s="81">
        <v>217</v>
      </c>
      <c r="B221" s="82" t="s">
        <v>571</v>
      </c>
      <c r="C221" s="82" t="s">
        <v>439</v>
      </c>
      <c r="D221" s="82" t="s">
        <v>380</v>
      </c>
      <c r="E221" s="82" t="s">
        <v>467</v>
      </c>
      <c r="F221" s="83">
        <v>21000</v>
      </c>
      <c r="G221" s="84">
        <v>0</v>
      </c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8"/>
    </row>
    <row r="222" spans="1:18" ht="55.5" customHeight="1" x14ac:dyDescent="0.3">
      <c r="A222" s="81">
        <v>218</v>
      </c>
      <c r="B222" s="82" t="s">
        <v>502</v>
      </c>
      <c r="C222" s="82" t="s">
        <v>503</v>
      </c>
      <c r="D222" s="82" t="s">
        <v>504</v>
      </c>
      <c r="E222" s="82" t="s">
        <v>506</v>
      </c>
      <c r="F222" s="83">
        <v>28000</v>
      </c>
      <c r="G222" s="84">
        <v>0</v>
      </c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8"/>
    </row>
    <row r="223" spans="1:18" ht="63" customHeight="1" x14ac:dyDescent="0.3">
      <c r="A223" s="81">
        <v>219</v>
      </c>
      <c r="B223" s="82" t="s">
        <v>662</v>
      </c>
      <c r="C223" s="82" t="s">
        <v>663</v>
      </c>
      <c r="D223" s="82" t="s">
        <v>664</v>
      </c>
      <c r="E223" s="82" t="s">
        <v>665</v>
      </c>
      <c r="F223" s="83">
        <v>51000</v>
      </c>
      <c r="G223" s="84">
        <v>0</v>
      </c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8"/>
    </row>
    <row r="224" spans="1:18" ht="68.25" customHeight="1" x14ac:dyDescent="0.3">
      <c r="A224" s="81">
        <v>220</v>
      </c>
      <c r="B224" s="82" t="s">
        <v>737</v>
      </c>
      <c r="C224" s="82" t="s">
        <v>738</v>
      </c>
      <c r="D224" s="82" t="s">
        <v>70</v>
      </c>
      <c r="E224" s="82" t="s">
        <v>1296</v>
      </c>
      <c r="F224" s="83">
        <v>50350</v>
      </c>
      <c r="G224" s="84">
        <v>0</v>
      </c>
      <c r="I224" s="85"/>
    </row>
    <row r="225" spans="1:20" ht="68.25" customHeight="1" x14ac:dyDescent="0.3">
      <c r="A225" s="81">
        <v>221</v>
      </c>
      <c r="B225" s="82" t="s">
        <v>1184</v>
      </c>
      <c r="C225" s="82" t="s">
        <v>1185</v>
      </c>
      <c r="D225" s="82" t="s">
        <v>380</v>
      </c>
      <c r="E225" s="82" t="s">
        <v>1186</v>
      </c>
      <c r="F225" s="83">
        <v>18000</v>
      </c>
      <c r="G225" s="84">
        <v>0</v>
      </c>
      <c r="I225" s="85"/>
    </row>
    <row r="226" spans="1:20" s="80" customFormat="1" ht="77.25" customHeight="1" x14ac:dyDescent="0.3">
      <c r="A226" s="81">
        <v>222</v>
      </c>
      <c r="B226" s="82" t="s">
        <v>273</v>
      </c>
      <c r="C226" s="82" t="s">
        <v>274</v>
      </c>
      <c r="D226" s="82" t="s">
        <v>275</v>
      </c>
      <c r="E226" s="82" t="s">
        <v>276</v>
      </c>
      <c r="F226" s="83">
        <f>18440+18440+6000</f>
        <v>42880</v>
      </c>
      <c r="G226" s="84">
        <v>0</v>
      </c>
    </row>
    <row r="227" spans="1:20" s="89" customFormat="1" ht="95.25" customHeight="1" x14ac:dyDescent="0.2">
      <c r="A227" s="81">
        <v>223</v>
      </c>
      <c r="B227" s="82" t="s">
        <v>771</v>
      </c>
      <c r="C227" s="82" t="s">
        <v>772</v>
      </c>
      <c r="D227" s="82" t="s">
        <v>332</v>
      </c>
      <c r="E227" s="82" t="s">
        <v>773</v>
      </c>
      <c r="F227" s="83">
        <v>42000</v>
      </c>
      <c r="G227" s="84">
        <v>0</v>
      </c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8"/>
      <c r="T227" s="89" t="s">
        <v>376</v>
      </c>
    </row>
    <row r="228" spans="1:20" s="89" customFormat="1" ht="60.75" customHeight="1" x14ac:dyDescent="0.2">
      <c r="A228" s="81">
        <v>224</v>
      </c>
      <c r="B228" s="86" t="s">
        <v>846</v>
      </c>
      <c r="C228" s="82" t="s">
        <v>849</v>
      </c>
      <c r="D228" s="82" t="s">
        <v>70</v>
      </c>
      <c r="E228" s="82" t="s">
        <v>657</v>
      </c>
      <c r="F228" s="83">
        <f>30000+30000</f>
        <v>60000</v>
      </c>
      <c r="G228" s="84">
        <v>0</v>
      </c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8"/>
    </row>
    <row r="229" spans="1:20" s="89" customFormat="1" ht="78.75" customHeight="1" x14ac:dyDescent="0.2">
      <c r="A229" s="81">
        <v>225</v>
      </c>
      <c r="B229" s="91"/>
      <c r="C229" s="82" t="s">
        <v>847</v>
      </c>
      <c r="D229" s="82" t="s">
        <v>70</v>
      </c>
      <c r="E229" s="82" t="s">
        <v>848</v>
      </c>
      <c r="F229" s="83">
        <v>46000</v>
      </c>
      <c r="G229" s="84">
        <v>0</v>
      </c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8"/>
    </row>
    <row r="230" spans="1:20" s="80" customFormat="1" ht="72" customHeight="1" x14ac:dyDescent="0.3">
      <c r="A230" s="81">
        <v>226</v>
      </c>
      <c r="B230" s="82" t="s">
        <v>630</v>
      </c>
      <c r="C230" s="82" t="s">
        <v>631</v>
      </c>
      <c r="D230" s="82" t="s">
        <v>70</v>
      </c>
      <c r="E230" s="82" t="s">
        <v>632</v>
      </c>
      <c r="F230" s="83">
        <v>18840</v>
      </c>
      <c r="G230" s="84">
        <v>0</v>
      </c>
    </row>
    <row r="231" spans="1:20" s="80" customFormat="1" ht="81" customHeight="1" x14ac:dyDescent="0.3">
      <c r="A231" s="81">
        <v>227</v>
      </c>
      <c r="B231" s="82" t="s">
        <v>774</v>
      </c>
      <c r="C231" s="82" t="s">
        <v>775</v>
      </c>
      <c r="D231" s="82" t="s">
        <v>299</v>
      </c>
      <c r="E231" s="82" t="s">
        <v>776</v>
      </c>
      <c r="F231" s="83">
        <v>54500</v>
      </c>
      <c r="G231" s="84">
        <v>0</v>
      </c>
    </row>
    <row r="232" spans="1:20" s="80" customFormat="1" ht="81" customHeight="1" x14ac:dyDescent="0.3">
      <c r="A232" s="81">
        <v>228</v>
      </c>
      <c r="B232" s="82" t="s">
        <v>1187</v>
      </c>
      <c r="C232" s="82" t="s">
        <v>1188</v>
      </c>
      <c r="D232" s="82" t="s">
        <v>436</v>
      </c>
      <c r="E232" s="82" t="s">
        <v>1189</v>
      </c>
      <c r="F232" s="83">
        <v>25000</v>
      </c>
      <c r="G232" s="84">
        <v>0</v>
      </c>
    </row>
    <row r="233" spans="1:20" s="80" customFormat="1" ht="76.5" customHeight="1" x14ac:dyDescent="0.3">
      <c r="A233" s="81">
        <v>229</v>
      </c>
      <c r="B233" s="82" t="s">
        <v>280</v>
      </c>
      <c r="C233" s="82" t="s">
        <v>281</v>
      </c>
      <c r="D233" s="82" t="s">
        <v>227</v>
      </c>
      <c r="E233" s="82" t="s">
        <v>282</v>
      </c>
      <c r="F233" s="83">
        <v>21000</v>
      </c>
      <c r="G233" s="84">
        <v>0</v>
      </c>
    </row>
    <row r="234" spans="1:20" s="89" customFormat="1" ht="58.5" customHeight="1" x14ac:dyDescent="0.2">
      <c r="A234" s="81">
        <v>230</v>
      </c>
      <c r="B234" s="82" t="s">
        <v>517</v>
      </c>
      <c r="C234" s="82" t="s">
        <v>518</v>
      </c>
      <c r="D234" s="82" t="s">
        <v>212</v>
      </c>
      <c r="E234" s="82" t="s">
        <v>519</v>
      </c>
      <c r="F234" s="83">
        <v>52000</v>
      </c>
      <c r="G234" s="84">
        <v>0</v>
      </c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8"/>
    </row>
    <row r="235" spans="1:20" s="89" customFormat="1" ht="58.5" customHeight="1" x14ac:dyDescent="0.2">
      <c r="A235" s="81">
        <v>231</v>
      </c>
      <c r="B235" s="82" t="s">
        <v>1190</v>
      </c>
      <c r="C235" s="82" t="s">
        <v>1191</v>
      </c>
      <c r="D235" s="82" t="s">
        <v>70</v>
      </c>
      <c r="E235" s="82" t="s">
        <v>1192</v>
      </c>
      <c r="F235" s="83">
        <v>43000</v>
      </c>
      <c r="G235" s="84">
        <v>0</v>
      </c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8"/>
    </row>
    <row r="236" spans="1:20" s="89" customFormat="1" ht="58.5" customHeight="1" x14ac:dyDescent="0.2">
      <c r="A236" s="81">
        <v>232</v>
      </c>
      <c r="B236" s="82" t="s">
        <v>1193</v>
      </c>
      <c r="C236" s="82" t="s">
        <v>1194</v>
      </c>
      <c r="D236" s="82" t="s">
        <v>70</v>
      </c>
      <c r="E236" s="82" t="s">
        <v>1195</v>
      </c>
      <c r="F236" s="83">
        <v>53000</v>
      </c>
      <c r="G236" s="84">
        <v>0</v>
      </c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8"/>
    </row>
    <row r="237" spans="1:20" s="89" customFormat="1" ht="66" x14ac:dyDescent="0.2">
      <c r="A237" s="81">
        <v>233</v>
      </c>
      <c r="B237" s="82" t="s">
        <v>414</v>
      </c>
      <c r="C237" s="82" t="s">
        <v>415</v>
      </c>
      <c r="D237" s="82" t="s">
        <v>70</v>
      </c>
      <c r="E237" s="82" t="s">
        <v>416</v>
      </c>
      <c r="F237" s="83">
        <v>32500</v>
      </c>
      <c r="G237" s="84">
        <v>0</v>
      </c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8"/>
    </row>
    <row r="238" spans="1:20" s="89" customFormat="1" ht="49.5" x14ac:dyDescent="0.2">
      <c r="A238" s="81">
        <v>234</v>
      </c>
      <c r="B238" s="82" t="s">
        <v>1196</v>
      </c>
      <c r="C238" s="82" t="s">
        <v>1197</v>
      </c>
      <c r="D238" s="82" t="s">
        <v>183</v>
      </c>
      <c r="E238" s="82" t="s">
        <v>1198</v>
      </c>
      <c r="F238" s="83">
        <v>177780</v>
      </c>
      <c r="G238" s="84">
        <v>0</v>
      </c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8"/>
    </row>
    <row r="239" spans="1:20" s="89" customFormat="1" ht="49.5" x14ac:dyDescent="0.2">
      <c r="A239" s="81">
        <v>235</v>
      </c>
      <c r="B239" s="82" t="s">
        <v>1199</v>
      </c>
      <c r="C239" s="82" t="s">
        <v>1200</v>
      </c>
      <c r="D239" s="82" t="s">
        <v>1201</v>
      </c>
      <c r="E239" s="82" t="s">
        <v>1202</v>
      </c>
      <c r="F239" s="83">
        <v>80500</v>
      </c>
      <c r="G239" s="84">
        <v>0</v>
      </c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8"/>
    </row>
    <row r="240" spans="1:20" ht="93" customHeight="1" x14ac:dyDescent="0.3">
      <c r="A240" s="81">
        <v>236</v>
      </c>
      <c r="B240" s="82" t="s">
        <v>925</v>
      </c>
      <c r="C240" s="82" t="s">
        <v>926</v>
      </c>
      <c r="D240" s="82" t="s">
        <v>69</v>
      </c>
      <c r="E240" s="82" t="s">
        <v>927</v>
      </c>
      <c r="F240" s="83">
        <v>16000</v>
      </c>
      <c r="G240" s="84">
        <v>0</v>
      </c>
    </row>
    <row r="241" spans="1:18" s="89" customFormat="1" ht="51" customHeight="1" x14ac:dyDescent="0.2">
      <c r="A241" s="81">
        <v>237</v>
      </c>
      <c r="B241" s="82" t="s">
        <v>755</v>
      </c>
      <c r="C241" s="82" t="s">
        <v>756</v>
      </c>
      <c r="D241" s="82" t="s">
        <v>532</v>
      </c>
      <c r="E241" s="82" t="s">
        <v>757</v>
      </c>
      <c r="F241" s="83">
        <f>37500+37500</f>
        <v>75000</v>
      </c>
      <c r="G241" s="84">
        <v>0</v>
      </c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8"/>
    </row>
    <row r="242" spans="1:18" s="89" customFormat="1" ht="91.5" customHeight="1" x14ac:dyDescent="0.2">
      <c r="A242" s="81">
        <v>238</v>
      </c>
      <c r="B242" s="82" t="s">
        <v>1203</v>
      </c>
      <c r="C242" s="82" t="s">
        <v>1204</v>
      </c>
      <c r="D242" s="82" t="s">
        <v>299</v>
      </c>
      <c r="E242" s="82" t="s">
        <v>1205</v>
      </c>
      <c r="F242" s="83">
        <v>44000</v>
      </c>
      <c r="G242" s="84">
        <v>0</v>
      </c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8"/>
    </row>
    <row r="243" spans="1:18" s="89" customFormat="1" ht="59.25" customHeight="1" x14ac:dyDescent="0.2">
      <c r="A243" s="81">
        <v>239</v>
      </c>
      <c r="B243" s="82" t="s">
        <v>1206</v>
      </c>
      <c r="C243" s="82" t="s">
        <v>1207</v>
      </c>
      <c r="D243" s="82" t="s">
        <v>197</v>
      </c>
      <c r="E243" s="82" t="s">
        <v>1208</v>
      </c>
      <c r="F243" s="83">
        <v>51390</v>
      </c>
      <c r="G243" s="84">
        <v>0</v>
      </c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8"/>
    </row>
    <row r="244" spans="1:18" s="80" customFormat="1" ht="82.5" customHeight="1" x14ac:dyDescent="0.3">
      <c r="A244" s="81">
        <v>240</v>
      </c>
      <c r="B244" s="82" t="s">
        <v>788</v>
      </c>
      <c r="C244" s="82" t="s">
        <v>789</v>
      </c>
      <c r="D244" s="82" t="s">
        <v>187</v>
      </c>
      <c r="E244" s="82" t="s">
        <v>790</v>
      </c>
      <c r="F244" s="83">
        <v>21440</v>
      </c>
      <c r="G244" s="84">
        <v>0</v>
      </c>
    </row>
    <row r="245" spans="1:18" s="80" customFormat="1" ht="73.5" customHeight="1" x14ac:dyDescent="0.3">
      <c r="A245" s="81">
        <v>241</v>
      </c>
      <c r="B245" s="82" t="s">
        <v>825</v>
      </c>
      <c r="C245" s="82" t="s">
        <v>826</v>
      </c>
      <c r="D245" s="82" t="s">
        <v>70</v>
      </c>
      <c r="E245" s="82" t="s">
        <v>827</v>
      </c>
      <c r="F245" s="83">
        <v>55000</v>
      </c>
      <c r="G245" s="84">
        <v>0</v>
      </c>
    </row>
    <row r="246" spans="1:18" s="80" customFormat="1" ht="74.25" customHeight="1" x14ac:dyDescent="0.3">
      <c r="A246" s="81">
        <v>242</v>
      </c>
      <c r="B246" s="82" t="s">
        <v>265</v>
      </c>
      <c r="C246" s="82" t="s">
        <v>266</v>
      </c>
      <c r="D246" s="82" t="s">
        <v>267</v>
      </c>
      <c r="E246" s="82" t="s">
        <v>268</v>
      </c>
      <c r="F246" s="83">
        <v>35000</v>
      </c>
      <c r="G246" s="84">
        <v>0</v>
      </c>
    </row>
    <row r="247" spans="1:18" s="80" customFormat="1" ht="78" customHeight="1" x14ac:dyDescent="0.3">
      <c r="A247" s="81">
        <v>243</v>
      </c>
      <c r="B247" s="82" t="s">
        <v>907</v>
      </c>
      <c r="C247" s="82" t="s">
        <v>908</v>
      </c>
      <c r="D247" s="82" t="s">
        <v>909</v>
      </c>
      <c r="E247" s="82" t="s">
        <v>910</v>
      </c>
      <c r="F247" s="83">
        <v>32000</v>
      </c>
      <c r="G247" s="84">
        <v>0</v>
      </c>
    </row>
    <row r="248" spans="1:18" s="80" customFormat="1" ht="82.5" customHeight="1" x14ac:dyDescent="0.3">
      <c r="A248" s="81">
        <v>244</v>
      </c>
      <c r="B248" s="82" t="s">
        <v>761</v>
      </c>
      <c r="C248" s="82" t="s">
        <v>762</v>
      </c>
      <c r="D248" s="82" t="s">
        <v>69</v>
      </c>
      <c r="E248" s="82" t="s">
        <v>763</v>
      </c>
      <c r="F248" s="83">
        <v>35000</v>
      </c>
      <c r="G248" s="84">
        <v>0</v>
      </c>
    </row>
    <row r="249" spans="1:18" s="80" customFormat="1" ht="82.5" customHeight="1" x14ac:dyDescent="0.3">
      <c r="A249" s="81">
        <v>245</v>
      </c>
      <c r="B249" s="82" t="s">
        <v>1071</v>
      </c>
      <c r="C249" s="82" t="s">
        <v>1228</v>
      </c>
      <c r="D249" s="82" t="s">
        <v>69</v>
      </c>
      <c r="E249" s="82" t="s">
        <v>1229</v>
      </c>
      <c r="F249" s="83">
        <f>112500+207460</f>
        <v>319960</v>
      </c>
      <c r="G249" s="84">
        <v>0</v>
      </c>
    </row>
    <row r="250" spans="1:18" s="80" customFormat="1" ht="82.5" customHeight="1" x14ac:dyDescent="0.3">
      <c r="A250" s="81">
        <v>246</v>
      </c>
      <c r="B250" s="82" t="s">
        <v>1230</v>
      </c>
      <c r="C250" s="82" t="s">
        <v>1231</v>
      </c>
      <c r="D250" s="82" t="s">
        <v>985</v>
      </c>
      <c r="E250" s="82" t="s">
        <v>1232</v>
      </c>
      <c r="F250" s="83">
        <v>18420</v>
      </c>
      <c r="G250" s="84">
        <v>0</v>
      </c>
    </row>
    <row r="251" spans="1:18" ht="56.25" customHeight="1" x14ac:dyDescent="0.3">
      <c r="A251" s="81">
        <v>247</v>
      </c>
      <c r="B251" s="82" t="s">
        <v>932</v>
      </c>
      <c r="C251" s="82" t="s">
        <v>933</v>
      </c>
      <c r="D251" s="82" t="s">
        <v>346</v>
      </c>
      <c r="E251" s="82" t="s">
        <v>934</v>
      </c>
      <c r="F251" s="83">
        <v>13500</v>
      </c>
      <c r="G251" s="84">
        <v>0</v>
      </c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8"/>
    </row>
    <row r="252" spans="1:18" s="80" customFormat="1" ht="66.75" customHeight="1" x14ac:dyDescent="0.3">
      <c r="A252" s="81">
        <v>248</v>
      </c>
      <c r="B252" s="82" t="s">
        <v>180</v>
      </c>
      <c r="C252" s="82" t="s">
        <v>178</v>
      </c>
      <c r="D252" s="82" t="s">
        <v>179</v>
      </c>
      <c r="E252" s="82" t="s">
        <v>304</v>
      </c>
      <c r="F252" s="83">
        <v>121938000</v>
      </c>
      <c r="G252" s="84">
        <v>0</v>
      </c>
    </row>
    <row r="253" spans="1:18" ht="66" customHeight="1" x14ac:dyDescent="0.3">
      <c r="A253" s="81">
        <v>249</v>
      </c>
      <c r="B253" s="82" t="s">
        <v>382</v>
      </c>
      <c r="C253" s="82" t="s">
        <v>383</v>
      </c>
      <c r="D253" s="82" t="s">
        <v>187</v>
      </c>
      <c r="E253" s="82" t="s">
        <v>407</v>
      </c>
      <c r="F253" s="83">
        <v>63250</v>
      </c>
      <c r="G253" s="84">
        <v>0</v>
      </c>
      <c r="I253" s="85"/>
    </row>
    <row r="254" spans="1:18" ht="66" customHeight="1" x14ac:dyDescent="0.3">
      <c r="A254" s="81">
        <v>250</v>
      </c>
      <c r="B254" s="82" t="s">
        <v>1236</v>
      </c>
      <c r="C254" s="82" t="s">
        <v>1237</v>
      </c>
      <c r="D254" s="82" t="s">
        <v>210</v>
      </c>
      <c r="E254" s="82" t="s">
        <v>1238</v>
      </c>
      <c r="F254" s="83">
        <v>460320</v>
      </c>
      <c r="G254" s="84">
        <v>0</v>
      </c>
      <c r="I254" s="85"/>
    </row>
    <row r="255" spans="1:18" ht="66" customHeight="1" x14ac:dyDescent="0.3">
      <c r="A255" s="81">
        <v>251</v>
      </c>
      <c r="B255" s="82" t="s">
        <v>1239</v>
      </c>
      <c r="C255" s="82" t="s">
        <v>1240</v>
      </c>
      <c r="D255" s="82" t="s">
        <v>1241</v>
      </c>
      <c r="E255" s="82" t="s">
        <v>1242</v>
      </c>
      <c r="F255" s="83">
        <v>195920</v>
      </c>
      <c r="G255" s="84">
        <v>0</v>
      </c>
      <c r="I255" s="85"/>
    </row>
    <row r="256" spans="1:18" s="89" customFormat="1" ht="75.75" customHeight="1" x14ac:dyDescent="0.2">
      <c r="A256" s="81">
        <v>252</v>
      </c>
      <c r="B256" s="82" t="s">
        <v>475</v>
      </c>
      <c r="C256" s="82" t="s">
        <v>476</v>
      </c>
      <c r="D256" s="82" t="s">
        <v>348</v>
      </c>
      <c r="E256" s="82" t="s">
        <v>477</v>
      </c>
      <c r="F256" s="83">
        <v>62730</v>
      </c>
      <c r="G256" s="84">
        <v>0</v>
      </c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8"/>
    </row>
    <row r="257" spans="1:20" s="89" customFormat="1" ht="75.75" customHeight="1" x14ac:dyDescent="0.2">
      <c r="A257" s="81">
        <v>253</v>
      </c>
      <c r="B257" s="82" t="s">
        <v>1243</v>
      </c>
      <c r="C257" s="82" t="s">
        <v>1244</v>
      </c>
      <c r="D257" s="82" t="s">
        <v>69</v>
      </c>
      <c r="E257" s="82" t="s">
        <v>1245</v>
      </c>
      <c r="F257" s="83">
        <v>325000</v>
      </c>
      <c r="G257" s="84">
        <v>0</v>
      </c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8"/>
    </row>
    <row r="258" spans="1:20" ht="59.25" customHeight="1" x14ac:dyDescent="0.3">
      <c r="A258" s="81">
        <v>254</v>
      </c>
      <c r="B258" s="82" t="s">
        <v>482</v>
      </c>
      <c r="C258" s="82" t="s">
        <v>483</v>
      </c>
      <c r="D258" s="82" t="s">
        <v>69</v>
      </c>
      <c r="E258" s="82" t="s">
        <v>512</v>
      </c>
      <c r="F258" s="83">
        <v>131000</v>
      </c>
      <c r="G258" s="84">
        <v>0</v>
      </c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8"/>
    </row>
    <row r="259" spans="1:20" s="80" customFormat="1" ht="54" customHeight="1" x14ac:dyDescent="0.3">
      <c r="A259" s="81">
        <v>255</v>
      </c>
      <c r="B259" s="82" t="s">
        <v>283</v>
      </c>
      <c r="C259" s="82" t="s">
        <v>284</v>
      </c>
      <c r="D259" s="82" t="s">
        <v>70</v>
      </c>
      <c r="E259" s="82" t="s">
        <v>329</v>
      </c>
      <c r="F259" s="83">
        <v>55520</v>
      </c>
      <c r="G259" s="84">
        <v>0</v>
      </c>
    </row>
    <row r="260" spans="1:20" s="80" customFormat="1" ht="54" customHeight="1" x14ac:dyDescent="0.3">
      <c r="A260" s="81">
        <v>256</v>
      </c>
      <c r="B260" s="82" t="s">
        <v>1246</v>
      </c>
      <c r="C260" s="82" t="s">
        <v>1247</v>
      </c>
      <c r="D260" s="82" t="s">
        <v>70</v>
      </c>
      <c r="E260" s="82" t="s">
        <v>1248</v>
      </c>
      <c r="F260" s="83">
        <v>182120</v>
      </c>
      <c r="G260" s="84">
        <v>0</v>
      </c>
    </row>
    <row r="261" spans="1:20" s="80" customFormat="1" ht="76.5" customHeight="1" x14ac:dyDescent="0.3">
      <c r="A261" s="81">
        <v>257</v>
      </c>
      <c r="B261" s="82" t="s">
        <v>878</v>
      </c>
      <c r="C261" s="82" t="s">
        <v>879</v>
      </c>
      <c r="D261" s="82" t="s">
        <v>377</v>
      </c>
      <c r="E261" s="82" t="s">
        <v>880</v>
      </c>
      <c r="F261" s="83">
        <v>49370</v>
      </c>
      <c r="G261" s="84">
        <v>0</v>
      </c>
    </row>
    <row r="262" spans="1:20" s="80" customFormat="1" ht="76.5" customHeight="1" x14ac:dyDescent="0.3">
      <c r="A262" s="81">
        <v>258</v>
      </c>
      <c r="B262" s="82" t="s">
        <v>1249</v>
      </c>
      <c r="C262" s="82" t="s">
        <v>1250</v>
      </c>
      <c r="D262" s="82" t="s">
        <v>197</v>
      </c>
      <c r="E262" s="82" t="s">
        <v>1251</v>
      </c>
      <c r="F262" s="83">
        <v>68210</v>
      </c>
      <c r="G262" s="84">
        <v>0</v>
      </c>
    </row>
    <row r="263" spans="1:20" s="80" customFormat="1" ht="76.5" customHeight="1" x14ac:dyDescent="0.3">
      <c r="A263" s="81">
        <v>259</v>
      </c>
      <c r="B263" s="82" t="s">
        <v>1252</v>
      </c>
      <c r="C263" s="82" t="s">
        <v>1253</v>
      </c>
      <c r="D263" s="82" t="s">
        <v>69</v>
      </c>
      <c r="E263" s="82" t="s">
        <v>1254</v>
      </c>
      <c r="F263" s="83">
        <v>85000</v>
      </c>
      <c r="G263" s="84">
        <v>0</v>
      </c>
    </row>
    <row r="264" spans="1:20" s="80" customFormat="1" ht="76.5" customHeight="1" x14ac:dyDescent="0.3">
      <c r="A264" s="81">
        <v>260</v>
      </c>
      <c r="B264" s="82" t="s">
        <v>1255</v>
      </c>
      <c r="C264" s="82" t="s">
        <v>1256</v>
      </c>
      <c r="D264" s="82" t="s">
        <v>187</v>
      </c>
      <c r="E264" s="82" t="s">
        <v>1257</v>
      </c>
      <c r="F264" s="83">
        <v>8000</v>
      </c>
      <c r="G264" s="84">
        <v>0</v>
      </c>
    </row>
    <row r="265" spans="1:20" s="80" customFormat="1" ht="76.5" customHeight="1" x14ac:dyDescent="0.3">
      <c r="A265" s="81">
        <v>261</v>
      </c>
      <c r="B265" s="82" t="s">
        <v>1258</v>
      </c>
      <c r="C265" s="82" t="s">
        <v>1259</v>
      </c>
      <c r="D265" s="82" t="s">
        <v>70</v>
      </c>
      <c r="E265" s="82" t="s">
        <v>1260</v>
      </c>
      <c r="F265" s="83">
        <v>287000</v>
      </c>
      <c r="G265" s="84">
        <v>0</v>
      </c>
    </row>
    <row r="266" spans="1:20" s="80" customFormat="1" ht="76.5" customHeight="1" x14ac:dyDescent="0.3">
      <c r="A266" s="81">
        <v>262</v>
      </c>
      <c r="B266" s="82" t="s">
        <v>1261</v>
      </c>
      <c r="C266" s="82" t="s">
        <v>1262</v>
      </c>
      <c r="D266" s="82" t="s">
        <v>1263</v>
      </c>
      <c r="E266" s="82" t="s">
        <v>1264</v>
      </c>
      <c r="F266" s="83">
        <v>353370</v>
      </c>
      <c r="G266" s="84">
        <v>0</v>
      </c>
    </row>
    <row r="267" spans="1:20" s="89" customFormat="1" ht="95.25" customHeight="1" x14ac:dyDescent="0.2">
      <c r="A267" s="81">
        <v>263</v>
      </c>
      <c r="B267" s="82" t="s">
        <v>767</v>
      </c>
      <c r="C267" s="82" t="s">
        <v>768</v>
      </c>
      <c r="D267" s="82" t="s">
        <v>769</v>
      </c>
      <c r="E267" s="82" t="s">
        <v>770</v>
      </c>
      <c r="F267" s="83">
        <v>87600</v>
      </c>
      <c r="G267" s="84">
        <v>0</v>
      </c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8"/>
      <c r="T267" s="89" t="s">
        <v>376</v>
      </c>
    </row>
    <row r="268" spans="1:20" ht="68.25" customHeight="1" x14ac:dyDescent="0.3">
      <c r="A268" s="81">
        <v>264</v>
      </c>
      <c r="B268" s="82" t="s">
        <v>729</v>
      </c>
      <c r="C268" s="82" t="s">
        <v>730</v>
      </c>
      <c r="D268" s="82" t="s">
        <v>69</v>
      </c>
      <c r="E268" s="82" t="s">
        <v>731</v>
      </c>
      <c r="F268" s="83">
        <v>21320</v>
      </c>
      <c r="G268" s="84">
        <v>0</v>
      </c>
      <c r="I268" s="85"/>
    </row>
    <row r="269" spans="1:20" ht="68.25" customHeight="1" x14ac:dyDescent="0.3">
      <c r="A269" s="81">
        <v>265</v>
      </c>
      <c r="B269" s="82" t="s">
        <v>1265</v>
      </c>
      <c r="C269" s="82" t="s">
        <v>1266</v>
      </c>
      <c r="D269" s="82" t="s">
        <v>69</v>
      </c>
      <c r="E269" s="82" t="s">
        <v>1267</v>
      </c>
      <c r="F269" s="83">
        <v>604440</v>
      </c>
      <c r="G269" s="84">
        <v>0</v>
      </c>
      <c r="I269" s="85"/>
    </row>
    <row r="270" spans="1:20" ht="60.75" customHeight="1" x14ac:dyDescent="0.3">
      <c r="A270" s="81">
        <v>266</v>
      </c>
      <c r="B270" s="82" t="s">
        <v>287</v>
      </c>
      <c r="C270" s="82" t="s">
        <v>288</v>
      </c>
      <c r="D270" s="82" t="s">
        <v>69</v>
      </c>
      <c r="E270" s="82" t="s">
        <v>289</v>
      </c>
      <c r="F270" s="83">
        <v>82800</v>
      </c>
      <c r="G270" s="84">
        <v>0</v>
      </c>
    </row>
    <row r="271" spans="1:20" s="80" customFormat="1" ht="78" customHeight="1" x14ac:dyDescent="0.3">
      <c r="A271" s="81">
        <v>267</v>
      </c>
      <c r="B271" s="82" t="s">
        <v>659</v>
      </c>
      <c r="C271" s="82" t="s">
        <v>660</v>
      </c>
      <c r="D271" s="82" t="s">
        <v>69</v>
      </c>
      <c r="E271" s="82" t="s">
        <v>661</v>
      </c>
      <c r="F271" s="83">
        <v>72000</v>
      </c>
      <c r="G271" s="84">
        <v>0</v>
      </c>
    </row>
    <row r="272" spans="1:20" s="89" customFormat="1" ht="54" customHeight="1" x14ac:dyDescent="0.2">
      <c r="A272" s="81">
        <v>268</v>
      </c>
      <c r="B272" s="82" t="s">
        <v>533</v>
      </c>
      <c r="C272" s="82" t="s">
        <v>534</v>
      </c>
      <c r="D272" s="82" t="s">
        <v>71</v>
      </c>
      <c r="E272" s="82" t="s">
        <v>535</v>
      </c>
      <c r="F272" s="83">
        <v>20750</v>
      </c>
      <c r="G272" s="84">
        <v>0</v>
      </c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8"/>
    </row>
    <row r="273" spans="1:18" s="89" customFormat="1" ht="60.75" customHeight="1" x14ac:dyDescent="0.2">
      <c r="A273" s="81">
        <v>269</v>
      </c>
      <c r="B273" s="82" t="s">
        <v>654</v>
      </c>
      <c r="C273" s="82" t="s">
        <v>655</v>
      </c>
      <c r="D273" s="82" t="s">
        <v>70</v>
      </c>
      <c r="E273" s="82" t="s">
        <v>656</v>
      </c>
      <c r="F273" s="83">
        <v>77000</v>
      </c>
      <c r="G273" s="84">
        <v>0</v>
      </c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8"/>
    </row>
    <row r="274" spans="1:18" ht="56.25" customHeight="1" x14ac:dyDescent="0.3">
      <c r="A274" s="81">
        <v>270</v>
      </c>
      <c r="B274" s="82" t="s">
        <v>451</v>
      </c>
      <c r="C274" s="82" t="s">
        <v>452</v>
      </c>
      <c r="D274" s="82" t="s">
        <v>388</v>
      </c>
      <c r="E274" s="82" t="s">
        <v>461</v>
      </c>
      <c r="F274" s="83">
        <v>27000</v>
      </c>
      <c r="G274" s="84">
        <v>0</v>
      </c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8"/>
    </row>
    <row r="275" spans="1:18" s="89" customFormat="1" ht="58.5" customHeight="1" x14ac:dyDescent="0.2">
      <c r="A275" s="81">
        <v>271</v>
      </c>
      <c r="B275" s="82" t="s">
        <v>450</v>
      </c>
      <c r="C275" s="82" t="s">
        <v>449</v>
      </c>
      <c r="D275" s="82" t="s">
        <v>172</v>
      </c>
      <c r="E275" s="82" t="s">
        <v>462</v>
      </c>
      <c r="F275" s="83">
        <v>101000</v>
      </c>
      <c r="G275" s="84">
        <v>0</v>
      </c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8"/>
    </row>
    <row r="276" spans="1:18" s="80" customFormat="1" ht="70.5" customHeight="1" x14ac:dyDescent="0.3">
      <c r="A276" s="81">
        <v>272</v>
      </c>
      <c r="B276" s="82" t="s">
        <v>230</v>
      </c>
      <c r="C276" s="82" t="s">
        <v>231</v>
      </c>
      <c r="D276" s="82" t="s">
        <v>187</v>
      </c>
      <c r="E276" s="82" t="s">
        <v>316</v>
      </c>
      <c r="F276" s="83">
        <f>558572+558572</f>
        <v>1117144</v>
      </c>
      <c r="G276" s="84">
        <v>0</v>
      </c>
    </row>
    <row r="277" spans="1:18" s="80" customFormat="1" ht="66" customHeight="1" x14ac:dyDescent="0.3">
      <c r="A277" s="81">
        <v>273</v>
      </c>
      <c r="B277" s="82" t="s">
        <v>864</v>
      </c>
      <c r="C277" s="82" t="s">
        <v>865</v>
      </c>
      <c r="D277" s="82" t="s">
        <v>70</v>
      </c>
      <c r="E277" s="82" t="s">
        <v>866</v>
      </c>
      <c r="F277" s="83">
        <v>51000</v>
      </c>
      <c r="G277" s="84">
        <v>0</v>
      </c>
    </row>
    <row r="278" spans="1:18" s="80" customFormat="1" ht="59.25" customHeight="1" x14ac:dyDescent="0.3">
      <c r="A278" s="81">
        <v>274</v>
      </c>
      <c r="B278" s="82" t="s">
        <v>589</v>
      </c>
      <c r="C278" s="82" t="s">
        <v>590</v>
      </c>
      <c r="D278" s="82" t="s">
        <v>69</v>
      </c>
      <c r="E278" s="82" t="s">
        <v>591</v>
      </c>
      <c r="F278" s="83">
        <v>35000</v>
      </c>
      <c r="G278" s="84">
        <v>0</v>
      </c>
    </row>
    <row r="279" spans="1:18" s="80" customFormat="1" ht="59.25" customHeight="1" x14ac:dyDescent="0.3">
      <c r="A279" s="81">
        <v>275</v>
      </c>
      <c r="B279" s="82" t="s">
        <v>1268</v>
      </c>
      <c r="C279" s="82" t="s">
        <v>1269</v>
      </c>
      <c r="D279" s="82" t="s">
        <v>69</v>
      </c>
      <c r="E279" s="82" t="s">
        <v>1270</v>
      </c>
      <c r="F279" s="83">
        <v>1149225</v>
      </c>
      <c r="G279" s="84">
        <v>0</v>
      </c>
    </row>
    <row r="280" spans="1:18" s="89" customFormat="1" ht="84" customHeight="1" x14ac:dyDescent="0.2">
      <c r="A280" s="81">
        <v>276</v>
      </c>
      <c r="B280" s="82" t="s">
        <v>524</v>
      </c>
      <c r="C280" s="82" t="s">
        <v>525</v>
      </c>
      <c r="D280" s="82" t="s">
        <v>234</v>
      </c>
      <c r="E280" s="82" t="s">
        <v>526</v>
      </c>
      <c r="F280" s="83">
        <v>233511</v>
      </c>
      <c r="G280" s="84">
        <v>0</v>
      </c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8"/>
    </row>
    <row r="281" spans="1:18" s="89" customFormat="1" ht="54" customHeight="1" x14ac:dyDescent="0.2">
      <c r="A281" s="81">
        <v>277</v>
      </c>
      <c r="B281" s="82" t="s">
        <v>1273</v>
      </c>
      <c r="C281" s="82" t="s">
        <v>1271</v>
      </c>
      <c r="D281" s="82" t="s">
        <v>202</v>
      </c>
      <c r="E281" s="82" t="s">
        <v>1272</v>
      </c>
      <c r="F281" s="83">
        <f>1453947+1453947+1453947</f>
        <v>4361841</v>
      </c>
      <c r="G281" s="84">
        <v>0</v>
      </c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8"/>
    </row>
    <row r="282" spans="1:18" s="89" customFormat="1" ht="58.5" customHeight="1" x14ac:dyDescent="0.2">
      <c r="A282" s="81">
        <v>278</v>
      </c>
      <c r="B282" s="82" t="s">
        <v>639</v>
      </c>
      <c r="C282" s="82" t="s">
        <v>640</v>
      </c>
      <c r="D282" s="82" t="s">
        <v>641</v>
      </c>
      <c r="E282" s="82" t="s">
        <v>642</v>
      </c>
      <c r="F282" s="83">
        <v>65750</v>
      </c>
      <c r="G282" s="84">
        <v>0</v>
      </c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8"/>
    </row>
    <row r="283" spans="1:18" s="89" customFormat="1" ht="48.75" customHeight="1" x14ac:dyDescent="0.2">
      <c r="A283" s="81">
        <v>279</v>
      </c>
      <c r="B283" s="82" t="s">
        <v>548</v>
      </c>
      <c r="C283" s="82" t="s">
        <v>549</v>
      </c>
      <c r="D283" s="82" t="s">
        <v>69</v>
      </c>
      <c r="E283" s="82" t="s">
        <v>550</v>
      </c>
      <c r="F283" s="83">
        <v>69500</v>
      </c>
      <c r="G283" s="84">
        <v>0</v>
      </c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8"/>
    </row>
    <row r="284" spans="1:18" ht="45.75" customHeight="1" x14ac:dyDescent="0.3">
      <c r="A284" s="81">
        <v>280</v>
      </c>
      <c r="B284" s="82" t="s">
        <v>539</v>
      </c>
      <c r="C284" s="82" t="s">
        <v>540</v>
      </c>
      <c r="D284" s="82" t="s">
        <v>69</v>
      </c>
      <c r="E284" s="82" t="s">
        <v>541</v>
      </c>
      <c r="F284" s="83">
        <v>25800</v>
      </c>
      <c r="G284" s="84">
        <v>0</v>
      </c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8"/>
    </row>
    <row r="285" spans="1:18" ht="60" customHeight="1" x14ac:dyDescent="0.3">
      <c r="A285" s="81">
        <v>281</v>
      </c>
      <c r="B285" s="82" t="s">
        <v>375</v>
      </c>
      <c r="C285" s="82" t="s">
        <v>584</v>
      </c>
      <c r="D285" s="82" t="s">
        <v>272</v>
      </c>
      <c r="E285" s="82" t="s">
        <v>405</v>
      </c>
      <c r="F285" s="83">
        <v>22309370</v>
      </c>
      <c r="G285" s="84">
        <v>0</v>
      </c>
      <c r="I285" s="85"/>
    </row>
    <row r="286" spans="1:18" s="89" customFormat="1" ht="51" customHeight="1" x14ac:dyDescent="0.2">
      <c r="A286" s="81">
        <v>282</v>
      </c>
      <c r="B286" s="82" t="s">
        <v>558</v>
      </c>
      <c r="C286" s="82" t="s">
        <v>559</v>
      </c>
      <c r="D286" s="82" t="s">
        <v>560</v>
      </c>
      <c r="E286" s="82" t="s">
        <v>1297</v>
      </c>
      <c r="F286" s="83">
        <v>55000</v>
      </c>
      <c r="G286" s="84">
        <v>0</v>
      </c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8"/>
    </row>
    <row r="287" spans="1:18" s="80" customFormat="1" ht="73.5" customHeight="1" x14ac:dyDescent="0.3">
      <c r="A287" s="81">
        <v>283</v>
      </c>
      <c r="B287" s="82" t="s">
        <v>277</v>
      </c>
      <c r="C287" s="82" t="s">
        <v>278</v>
      </c>
      <c r="D287" s="82" t="s">
        <v>70</v>
      </c>
      <c r="E287" s="82" t="s">
        <v>279</v>
      </c>
      <c r="F287" s="83">
        <v>23000</v>
      </c>
      <c r="G287" s="84">
        <v>0</v>
      </c>
    </row>
    <row r="288" spans="1:18" s="80" customFormat="1" ht="90.75" customHeight="1" x14ac:dyDescent="0.3">
      <c r="A288" s="81">
        <v>284</v>
      </c>
      <c r="B288" s="82" t="s">
        <v>940</v>
      </c>
      <c r="C288" s="82" t="s">
        <v>939</v>
      </c>
      <c r="D288" s="82" t="s">
        <v>234</v>
      </c>
      <c r="E288" s="82" t="s">
        <v>946</v>
      </c>
      <c r="F288" s="83">
        <v>6868585</v>
      </c>
      <c r="G288" s="84">
        <v>0</v>
      </c>
    </row>
    <row r="289" spans="1:18" s="80" customFormat="1" ht="90.75" customHeight="1" x14ac:dyDescent="0.3">
      <c r="A289" s="81">
        <v>285</v>
      </c>
      <c r="B289" s="82" t="s">
        <v>1274</v>
      </c>
      <c r="C289" s="82" t="s">
        <v>1275</v>
      </c>
      <c r="D289" s="82" t="s">
        <v>374</v>
      </c>
      <c r="E289" s="82" t="s">
        <v>1284</v>
      </c>
      <c r="F289" s="83">
        <v>8700</v>
      </c>
      <c r="G289" s="84">
        <v>0</v>
      </c>
    </row>
    <row r="290" spans="1:18" s="89" customFormat="1" ht="60.75" customHeight="1" x14ac:dyDescent="0.2">
      <c r="A290" s="81">
        <v>286</v>
      </c>
      <c r="B290" s="86" t="s">
        <v>554</v>
      </c>
      <c r="C290" s="82" t="s">
        <v>551</v>
      </c>
      <c r="D290" s="82" t="s">
        <v>552</v>
      </c>
      <c r="E290" s="82" t="s">
        <v>553</v>
      </c>
      <c r="F290" s="95">
        <v>259450</v>
      </c>
      <c r="G290" s="84">
        <v>0</v>
      </c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8"/>
    </row>
    <row r="291" spans="1:18" s="89" customFormat="1" ht="57.75" customHeight="1" x14ac:dyDescent="0.2">
      <c r="A291" s="81">
        <v>287</v>
      </c>
      <c r="B291" s="90"/>
      <c r="C291" s="82" t="s">
        <v>556</v>
      </c>
      <c r="D291" s="82" t="s">
        <v>557</v>
      </c>
      <c r="E291" s="82" t="s">
        <v>555</v>
      </c>
      <c r="F291" s="96"/>
      <c r="G291" s="84">
        <v>0</v>
      </c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8"/>
    </row>
    <row r="292" spans="1:18" s="89" customFormat="1" ht="57.75" customHeight="1" x14ac:dyDescent="0.2">
      <c r="A292" s="81">
        <v>288</v>
      </c>
      <c r="B292" s="91"/>
      <c r="C292" s="82" t="s">
        <v>721</v>
      </c>
      <c r="D292" s="82" t="s">
        <v>722</v>
      </c>
      <c r="E292" s="82" t="s">
        <v>723</v>
      </c>
      <c r="F292" s="97"/>
      <c r="G292" s="84">
        <v>0</v>
      </c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8"/>
    </row>
    <row r="293" spans="1:18" s="80" customFormat="1" ht="59.25" customHeight="1" x14ac:dyDescent="0.3">
      <c r="A293" s="81">
        <v>289</v>
      </c>
      <c r="B293" s="82" t="s">
        <v>216</v>
      </c>
      <c r="C293" s="82" t="s">
        <v>217</v>
      </c>
      <c r="D293" s="82" t="s">
        <v>69</v>
      </c>
      <c r="E293" s="82" t="s">
        <v>218</v>
      </c>
      <c r="F293" s="83">
        <v>37000</v>
      </c>
      <c r="G293" s="84">
        <v>0</v>
      </c>
    </row>
    <row r="294" spans="1:18" ht="57" customHeight="1" x14ac:dyDescent="0.3">
      <c r="A294" s="81">
        <v>290</v>
      </c>
      <c r="B294" s="82" t="s">
        <v>442</v>
      </c>
      <c r="C294" s="82" t="s">
        <v>443</v>
      </c>
      <c r="D294" s="82" t="s">
        <v>70</v>
      </c>
      <c r="E294" s="82" t="s">
        <v>465</v>
      </c>
      <c r="F294" s="83">
        <v>43165</v>
      </c>
      <c r="G294" s="84">
        <v>0</v>
      </c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8"/>
    </row>
    <row r="295" spans="1:18" s="89" customFormat="1" ht="64.5" customHeight="1" x14ac:dyDescent="0.2">
      <c r="A295" s="81">
        <v>291</v>
      </c>
      <c r="B295" s="82" t="s">
        <v>536</v>
      </c>
      <c r="C295" s="82" t="s">
        <v>537</v>
      </c>
      <c r="D295" s="82" t="s">
        <v>478</v>
      </c>
      <c r="E295" s="82" t="s">
        <v>538</v>
      </c>
      <c r="F295" s="83">
        <v>116440</v>
      </c>
      <c r="G295" s="84">
        <v>0</v>
      </c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8"/>
    </row>
    <row r="296" spans="1:18" s="89" customFormat="1" ht="50.25" customHeight="1" x14ac:dyDescent="0.2">
      <c r="A296" s="81">
        <v>292</v>
      </c>
      <c r="B296" s="82" t="s">
        <v>545</v>
      </c>
      <c r="C296" s="82" t="s">
        <v>546</v>
      </c>
      <c r="D296" s="82" t="s">
        <v>69</v>
      </c>
      <c r="E296" s="82" t="s">
        <v>547</v>
      </c>
      <c r="F296" s="83">
        <v>38000</v>
      </c>
      <c r="G296" s="84">
        <v>0</v>
      </c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8"/>
    </row>
    <row r="297" spans="1:18" s="80" customFormat="1" ht="82.5" customHeight="1" x14ac:dyDescent="0.3">
      <c r="A297" s="81">
        <v>293</v>
      </c>
      <c r="B297" s="82" t="s">
        <v>746</v>
      </c>
      <c r="C297" s="82" t="s">
        <v>747</v>
      </c>
      <c r="D297" s="82" t="s">
        <v>210</v>
      </c>
      <c r="E297" s="82" t="s">
        <v>748</v>
      </c>
      <c r="F297" s="83">
        <v>121410</v>
      </c>
      <c r="G297" s="84">
        <v>0</v>
      </c>
    </row>
    <row r="298" spans="1:18" s="89" customFormat="1" ht="53.25" customHeight="1" x14ac:dyDescent="0.2">
      <c r="A298" s="81">
        <v>294</v>
      </c>
      <c r="B298" s="82" t="s">
        <v>561</v>
      </c>
      <c r="C298" s="82" t="s">
        <v>573</v>
      </c>
      <c r="D298" s="82" t="s">
        <v>542</v>
      </c>
      <c r="E298" s="82" t="s">
        <v>1282</v>
      </c>
      <c r="F298" s="83">
        <v>46210</v>
      </c>
      <c r="G298" s="84">
        <v>0</v>
      </c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8"/>
    </row>
    <row r="299" spans="1:18" ht="48" customHeight="1" x14ac:dyDescent="0.3">
      <c r="A299" s="81">
        <v>295</v>
      </c>
      <c r="B299" s="82" t="s">
        <v>530</v>
      </c>
      <c r="C299" s="82" t="s">
        <v>531</v>
      </c>
      <c r="D299" s="82" t="s">
        <v>69</v>
      </c>
      <c r="E299" s="82" t="s">
        <v>1283</v>
      </c>
      <c r="F299" s="83">
        <v>57210</v>
      </c>
      <c r="G299" s="84">
        <v>0</v>
      </c>
    </row>
    <row r="300" spans="1:18" ht="55.5" customHeight="1" x14ac:dyDescent="0.3">
      <c r="A300" s="81">
        <v>296</v>
      </c>
      <c r="B300" s="82" t="s">
        <v>1276</v>
      </c>
      <c r="C300" s="82" t="s">
        <v>1277</v>
      </c>
      <c r="D300" s="82" t="s">
        <v>190</v>
      </c>
      <c r="E300" s="82" t="s">
        <v>1278</v>
      </c>
      <c r="F300" s="83">
        <v>94120</v>
      </c>
      <c r="G300" s="84">
        <v>0</v>
      </c>
    </row>
    <row r="301" spans="1:18" ht="55.5" customHeight="1" x14ac:dyDescent="0.3">
      <c r="A301" s="81">
        <v>297</v>
      </c>
      <c r="B301" s="82" t="s">
        <v>1276</v>
      </c>
      <c r="C301" s="82" t="s">
        <v>1277</v>
      </c>
      <c r="D301" s="82" t="s">
        <v>190</v>
      </c>
      <c r="E301" s="82" t="s">
        <v>1278</v>
      </c>
      <c r="F301" s="83">
        <v>94120</v>
      </c>
      <c r="G301" s="84">
        <v>0</v>
      </c>
    </row>
    <row r="302" spans="1:18" s="80" customFormat="1" ht="84" customHeight="1" x14ac:dyDescent="0.3">
      <c r="A302" s="81">
        <v>298</v>
      </c>
      <c r="B302" s="82" t="s">
        <v>1279</v>
      </c>
      <c r="C302" s="82" t="s">
        <v>1280</v>
      </c>
      <c r="D302" s="82" t="s">
        <v>172</v>
      </c>
      <c r="E302" s="82" t="s">
        <v>1281</v>
      </c>
      <c r="F302" s="83">
        <v>200000</v>
      </c>
      <c r="G302" s="84">
        <v>0</v>
      </c>
    </row>
    <row r="303" spans="1:18" s="80" customFormat="1" ht="84" customHeight="1" x14ac:dyDescent="0.3">
      <c r="A303" s="81">
        <v>299</v>
      </c>
      <c r="B303" s="82" t="s">
        <v>1298</v>
      </c>
      <c r="C303" s="82" t="s">
        <v>1299</v>
      </c>
      <c r="D303" s="82" t="s">
        <v>1300</v>
      </c>
      <c r="E303" s="82" t="s">
        <v>1301</v>
      </c>
      <c r="F303" s="83">
        <v>18600</v>
      </c>
      <c r="G303" s="84">
        <v>0</v>
      </c>
    </row>
    <row r="304" spans="1:18" s="80" customFormat="1" ht="81" customHeight="1" x14ac:dyDescent="0.3">
      <c r="A304" s="81">
        <v>300</v>
      </c>
      <c r="B304" s="82" t="s">
        <v>602</v>
      </c>
      <c r="C304" s="82" t="s">
        <v>603</v>
      </c>
      <c r="D304" s="82" t="s">
        <v>272</v>
      </c>
      <c r="E304" s="82" t="s">
        <v>604</v>
      </c>
      <c r="F304" s="83">
        <v>19434939.399999999</v>
      </c>
      <c r="G304" s="84">
        <v>0</v>
      </c>
    </row>
    <row r="305" spans="1:18" ht="45.75" customHeight="1" x14ac:dyDescent="0.3">
      <c r="A305" s="98" t="s">
        <v>176</v>
      </c>
      <c r="B305" s="99"/>
      <c r="C305" s="99"/>
      <c r="D305" s="99"/>
      <c r="E305" s="99"/>
      <c r="F305" s="99"/>
      <c r="G305" s="100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8"/>
    </row>
    <row r="306" spans="1:18" ht="70.5" customHeight="1" x14ac:dyDescent="0.3">
      <c r="A306" s="81">
        <v>1</v>
      </c>
      <c r="B306" s="82" t="s">
        <v>777</v>
      </c>
      <c r="C306" s="82" t="s">
        <v>778</v>
      </c>
      <c r="D306" s="82" t="s">
        <v>436</v>
      </c>
      <c r="E306" s="82" t="s">
        <v>779</v>
      </c>
      <c r="F306" s="83">
        <v>170000</v>
      </c>
      <c r="G306" s="84">
        <v>0</v>
      </c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8"/>
    </row>
    <row r="307" spans="1:18" ht="70.5" customHeight="1" x14ac:dyDescent="0.3">
      <c r="A307" s="81">
        <v>2</v>
      </c>
      <c r="B307" s="82" t="s">
        <v>951</v>
      </c>
      <c r="C307" s="82" t="s">
        <v>954</v>
      </c>
      <c r="D307" s="82" t="s">
        <v>69</v>
      </c>
      <c r="E307" s="82" t="s">
        <v>955</v>
      </c>
      <c r="F307" s="83">
        <v>460250</v>
      </c>
      <c r="G307" s="84">
        <v>0</v>
      </c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8"/>
    </row>
    <row r="308" spans="1:18" ht="70.5" customHeight="1" x14ac:dyDescent="0.3">
      <c r="A308" s="81">
        <v>3</v>
      </c>
      <c r="B308" s="82" t="s">
        <v>780</v>
      </c>
      <c r="C308" s="82" t="s">
        <v>781</v>
      </c>
      <c r="D308" s="82" t="s">
        <v>272</v>
      </c>
      <c r="E308" s="82" t="s">
        <v>817</v>
      </c>
      <c r="F308" s="83">
        <v>560297</v>
      </c>
      <c r="G308" s="84">
        <v>0</v>
      </c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8"/>
    </row>
    <row r="309" spans="1:18" ht="70.5" customHeight="1" x14ac:dyDescent="0.3">
      <c r="A309" s="81">
        <v>4</v>
      </c>
      <c r="B309" s="82" t="s">
        <v>964</v>
      </c>
      <c r="C309" s="82" t="s">
        <v>965</v>
      </c>
      <c r="D309" s="82" t="s">
        <v>234</v>
      </c>
      <c r="E309" s="82" t="s">
        <v>966</v>
      </c>
      <c r="F309" s="83">
        <v>1340000</v>
      </c>
      <c r="G309" s="84">
        <v>0</v>
      </c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8"/>
    </row>
    <row r="310" spans="1:18" ht="70.5" customHeight="1" x14ac:dyDescent="0.3">
      <c r="A310" s="81">
        <v>5</v>
      </c>
      <c r="B310" s="101" t="s">
        <v>718</v>
      </c>
      <c r="C310" s="101" t="s">
        <v>719</v>
      </c>
      <c r="D310" s="82" t="s">
        <v>210</v>
      </c>
      <c r="E310" s="82" t="s">
        <v>720</v>
      </c>
      <c r="F310" s="83">
        <v>320000</v>
      </c>
      <c r="G310" s="84">
        <v>0</v>
      </c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8"/>
    </row>
    <row r="311" spans="1:18" ht="70.5" customHeight="1" x14ac:dyDescent="0.3">
      <c r="A311" s="81">
        <v>6</v>
      </c>
      <c r="B311" s="105" t="s">
        <v>967</v>
      </c>
      <c r="C311" s="105" t="s">
        <v>968</v>
      </c>
      <c r="D311" s="102" t="s">
        <v>188</v>
      </c>
      <c r="E311" s="82" t="s">
        <v>969</v>
      </c>
      <c r="F311" s="83">
        <v>51000</v>
      </c>
      <c r="G311" s="84">
        <v>0</v>
      </c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8"/>
    </row>
    <row r="312" spans="1:18" ht="70.5" customHeight="1" x14ac:dyDescent="0.3">
      <c r="A312" s="81">
        <v>7</v>
      </c>
      <c r="B312" s="105" t="s">
        <v>970</v>
      </c>
      <c r="C312" s="105" t="s">
        <v>971</v>
      </c>
      <c r="D312" s="102" t="s">
        <v>972</v>
      </c>
      <c r="E312" s="82" t="s">
        <v>973</v>
      </c>
      <c r="F312" s="83">
        <v>110000</v>
      </c>
      <c r="G312" s="84">
        <v>0</v>
      </c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8"/>
    </row>
    <row r="313" spans="1:18" ht="70.5" customHeight="1" x14ac:dyDescent="0.3">
      <c r="A313" s="81">
        <v>8</v>
      </c>
      <c r="B313" s="105" t="s">
        <v>976</v>
      </c>
      <c r="C313" s="105" t="s">
        <v>977</v>
      </c>
      <c r="D313" s="102" t="s">
        <v>69</v>
      </c>
      <c r="E313" s="82" t="s">
        <v>978</v>
      </c>
      <c r="F313" s="83">
        <v>45000</v>
      </c>
      <c r="G313" s="84">
        <v>0</v>
      </c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8"/>
    </row>
    <row r="314" spans="1:18" ht="70.5" customHeight="1" x14ac:dyDescent="0.3">
      <c r="A314" s="81">
        <v>9</v>
      </c>
      <c r="B314" s="105" t="s">
        <v>979</v>
      </c>
      <c r="C314" s="105" t="s">
        <v>980</v>
      </c>
      <c r="D314" s="102" t="s">
        <v>70</v>
      </c>
      <c r="E314" s="82" t="s">
        <v>981</v>
      </c>
      <c r="F314" s="83">
        <v>21000</v>
      </c>
      <c r="G314" s="84">
        <v>0</v>
      </c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8"/>
    </row>
    <row r="315" spans="1:18" ht="70.5" customHeight="1" x14ac:dyDescent="0.3">
      <c r="A315" s="81">
        <v>10</v>
      </c>
      <c r="B315" s="105" t="s">
        <v>687</v>
      </c>
      <c r="C315" s="82" t="s">
        <v>753</v>
      </c>
      <c r="D315" s="102" t="s">
        <v>689</v>
      </c>
      <c r="E315" s="82" t="s">
        <v>754</v>
      </c>
      <c r="F315" s="83">
        <v>119000</v>
      </c>
      <c r="G315" s="84">
        <v>0</v>
      </c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8"/>
    </row>
    <row r="316" spans="1:18" ht="70.5" customHeight="1" x14ac:dyDescent="0.3">
      <c r="A316" s="81">
        <v>11</v>
      </c>
      <c r="B316" s="105" t="s">
        <v>996</v>
      </c>
      <c r="C316" s="105" t="s">
        <v>997</v>
      </c>
      <c r="D316" s="102" t="s">
        <v>188</v>
      </c>
      <c r="E316" s="82" t="s">
        <v>998</v>
      </c>
      <c r="F316" s="83">
        <v>100000</v>
      </c>
      <c r="G316" s="84">
        <v>0</v>
      </c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8"/>
    </row>
    <row r="317" spans="1:18" ht="60" customHeight="1" x14ac:dyDescent="0.3">
      <c r="A317" s="81">
        <v>12</v>
      </c>
      <c r="B317" s="82" t="s">
        <v>919</v>
      </c>
      <c r="C317" s="82" t="s">
        <v>920</v>
      </c>
      <c r="D317" s="102" t="s">
        <v>922</v>
      </c>
      <c r="E317" s="82" t="s">
        <v>921</v>
      </c>
      <c r="F317" s="83">
        <f>1840000+1846000</f>
        <v>3686000</v>
      </c>
      <c r="G317" s="84">
        <v>0</v>
      </c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8"/>
    </row>
    <row r="318" spans="1:18" ht="79.5" customHeight="1" x14ac:dyDescent="0.3">
      <c r="A318" s="81">
        <v>13</v>
      </c>
      <c r="B318" s="82" t="s">
        <v>918</v>
      </c>
      <c r="C318" s="82" t="s">
        <v>749</v>
      </c>
      <c r="D318" s="102" t="s">
        <v>69</v>
      </c>
      <c r="E318" s="82" t="s">
        <v>750</v>
      </c>
      <c r="F318" s="83">
        <v>44630</v>
      </c>
      <c r="G318" s="84">
        <v>0</v>
      </c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8"/>
    </row>
    <row r="319" spans="1:18" ht="79.5" customHeight="1" x14ac:dyDescent="0.3">
      <c r="A319" s="81">
        <v>14</v>
      </c>
      <c r="B319" s="82" t="s">
        <v>1013</v>
      </c>
      <c r="C319" s="82" t="s">
        <v>1014</v>
      </c>
      <c r="D319" s="102" t="s">
        <v>70</v>
      </c>
      <c r="E319" s="82" t="s">
        <v>1015</v>
      </c>
      <c r="F319" s="83">
        <v>231400</v>
      </c>
      <c r="G319" s="84">
        <v>0</v>
      </c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8"/>
    </row>
    <row r="320" spans="1:18" ht="79.5" customHeight="1" x14ac:dyDescent="0.3">
      <c r="A320" s="81">
        <v>15</v>
      </c>
      <c r="B320" s="105" t="s">
        <v>1039</v>
      </c>
      <c r="C320" s="105" t="s">
        <v>1040</v>
      </c>
      <c r="D320" s="102" t="s">
        <v>937</v>
      </c>
      <c r="E320" s="82" t="s">
        <v>1041</v>
      </c>
      <c r="F320" s="83">
        <v>225000</v>
      </c>
      <c r="G320" s="84">
        <v>0</v>
      </c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8"/>
    </row>
    <row r="321" spans="1:18" ht="66.75" customHeight="1" x14ac:dyDescent="0.3">
      <c r="A321" s="81">
        <v>16</v>
      </c>
      <c r="B321" s="82" t="s">
        <v>828</v>
      </c>
      <c r="C321" s="82" t="s">
        <v>829</v>
      </c>
      <c r="D321" s="82" t="s">
        <v>830</v>
      </c>
      <c r="E321" s="82" t="s">
        <v>831</v>
      </c>
      <c r="F321" s="83">
        <v>78000</v>
      </c>
      <c r="G321" s="84">
        <v>0</v>
      </c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8"/>
    </row>
    <row r="322" spans="1:18" ht="70.5" customHeight="1" x14ac:dyDescent="0.3">
      <c r="A322" s="81">
        <v>17</v>
      </c>
      <c r="B322" s="101" t="s">
        <v>870</v>
      </c>
      <c r="C322" s="101" t="s">
        <v>871</v>
      </c>
      <c r="D322" s="82" t="s">
        <v>872</v>
      </c>
      <c r="E322" s="82" t="s">
        <v>873</v>
      </c>
      <c r="F322" s="83">
        <v>330000</v>
      </c>
      <c r="G322" s="84">
        <v>0</v>
      </c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8"/>
    </row>
    <row r="323" spans="1:18" ht="70.5" customHeight="1" x14ac:dyDescent="0.3">
      <c r="A323" s="81">
        <v>18</v>
      </c>
      <c r="B323" s="105" t="s">
        <v>1068</v>
      </c>
      <c r="C323" s="105" t="s">
        <v>1069</v>
      </c>
      <c r="D323" s="102" t="s">
        <v>699</v>
      </c>
      <c r="E323" s="82" t="s">
        <v>1070</v>
      </c>
      <c r="F323" s="83">
        <v>68900</v>
      </c>
      <c r="G323" s="84">
        <v>0</v>
      </c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8"/>
    </row>
    <row r="324" spans="1:18" ht="70.5" customHeight="1" x14ac:dyDescent="0.3">
      <c r="A324" s="81">
        <v>19</v>
      </c>
      <c r="B324" s="105" t="s">
        <v>1071</v>
      </c>
      <c r="C324" s="105" t="s">
        <v>1072</v>
      </c>
      <c r="D324" s="102" t="s">
        <v>227</v>
      </c>
      <c r="E324" s="82" t="s">
        <v>1073</v>
      </c>
      <c r="F324" s="83">
        <v>112500</v>
      </c>
      <c r="G324" s="84">
        <v>0</v>
      </c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8"/>
    </row>
    <row r="325" spans="1:18" ht="70.5" customHeight="1" x14ac:dyDescent="0.3">
      <c r="A325" s="81">
        <v>20</v>
      </c>
      <c r="B325" s="105" t="s">
        <v>1079</v>
      </c>
      <c r="C325" s="105" t="s">
        <v>1080</v>
      </c>
      <c r="D325" s="102" t="s">
        <v>210</v>
      </c>
      <c r="E325" s="82" t="s">
        <v>1081</v>
      </c>
      <c r="F325" s="83">
        <v>384000</v>
      </c>
      <c r="G325" s="84">
        <v>0</v>
      </c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8"/>
    </row>
    <row r="326" spans="1:18" ht="70.5" customHeight="1" x14ac:dyDescent="0.3">
      <c r="A326" s="81">
        <v>21</v>
      </c>
      <c r="B326" s="105" t="s">
        <v>1082</v>
      </c>
      <c r="C326" s="105" t="s">
        <v>1083</v>
      </c>
      <c r="D326" s="102" t="s">
        <v>188</v>
      </c>
      <c r="E326" s="82" t="s">
        <v>1084</v>
      </c>
      <c r="F326" s="83">
        <v>761700</v>
      </c>
      <c r="G326" s="84">
        <v>0</v>
      </c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8"/>
    </row>
    <row r="327" spans="1:18" ht="66.75" customHeight="1" x14ac:dyDescent="0.3">
      <c r="A327" s="81">
        <v>22</v>
      </c>
      <c r="B327" s="86" t="s">
        <v>725</v>
      </c>
      <c r="C327" s="82" t="s">
        <v>888</v>
      </c>
      <c r="D327" s="82" t="s">
        <v>69</v>
      </c>
      <c r="E327" s="82" t="s">
        <v>889</v>
      </c>
      <c r="F327" s="83">
        <v>54000</v>
      </c>
      <c r="G327" s="84">
        <v>0</v>
      </c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8"/>
    </row>
    <row r="328" spans="1:18" ht="66.75" customHeight="1" x14ac:dyDescent="0.3">
      <c r="A328" s="81">
        <v>23</v>
      </c>
      <c r="B328" s="91"/>
      <c r="C328" s="82" t="s">
        <v>890</v>
      </c>
      <c r="D328" s="82" t="s">
        <v>69</v>
      </c>
      <c r="E328" s="82" t="s">
        <v>891</v>
      </c>
      <c r="F328" s="83">
        <v>62000</v>
      </c>
      <c r="G328" s="84">
        <v>0</v>
      </c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8"/>
    </row>
    <row r="329" spans="1:18" ht="66.75" customHeight="1" x14ac:dyDescent="0.3">
      <c r="A329" s="81">
        <v>24</v>
      </c>
      <c r="B329" s="105" t="s">
        <v>1093</v>
      </c>
      <c r="C329" s="105" t="s">
        <v>1094</v>
      </c>
      <c r="D329" s="102" t="s">
        <v>542</v>
      </c>
      <c r="E329" s="82" t="s">
        <v>1095</v>
      </c>
      <c r="F329" s="83">
        <v>90000</v>
      </c>
      <c r="G329" s="84">
        <v>0</v>
      </c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8"/>
    </row>
    <row r="330" spans="1:18" ht="70.5" customHeight="1" x14ac:dyDescent="0.3">
      <c r="A330" s="81">
        <v>25</v>
      </c>
      <c r="B330" s="82" t="s">
        <v>895</v>
      </c>
      <c r="C330" s="82" t="s">
        <v>896</v>
      </c>
      <c r="D330" s="82" t="s">
        <v>70</v>
      </c>
      <c r="E330" s="82" t="s">
        <v>897</v>
      </c>
      <c r="F330" s="83">
        <v>68000</v>
      </c>
      <c r="G330" s="84">
        <v>0</v>
      </c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8"/>
    </row>
    <row r="331" spans="1:18" ht="70.5" customHeight="1" x14ac:dyDescent="0.3">
      <c r="A331" s="81">
        <v>26</v>
      </c>
      <c r="B331" s="82" t="s">
        <v>691</v>
      </c>
      <c r="C331" s="82" t="s">
        <v>692</v>
      </c>
      <c r="D331" s="82" t="s">
        <v>227</v>
      </c>
      <c r="E331" s="82" t="s">
        <v>693</v>
      </c>
      <c r="F331" s="83">
        <v>1180000</v>
      </c>
      <c r="G331" s="84">
        <v>0</v>
      </c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8"/>
    </row>
    <row r="332" spans="1:18" ht="70.5" customHeight="1" x14ac:dyDescent="0.3">
      <c r="A332" s="81">
        <v>27</v>
      </c>
      <c r="B332" s="82" t="s">
        <v>881</v>
      </c>
      <c r="C332" s="82" t="s">
        <v>882</v>
      </c>
      <c r="D332" s="82" t="s">
        <v>227</v>
      </c>
      <c r="E332" s="82" t="s">
        <v>883</v>
      </c>
      <c r="F332" s="83">
        <v>580000</v>
      </c>
      <c r="G332" s="84">
        <v>0</v>
      </c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8"/>
    </row>
    <row r="333" spans="1:18" ht="70.5" customHeight="1" x14ac:dyDescent="0.3">
      <c r="A333" s="81">
        <v>28</v>
      </c>
      <c r="B333" s="82" t="s">
        <v>1127</v>
      </c>
      <c r="C333" s="82" t="s">
        <v>1128</v>
      </c>
      <c r="D333" s="82" t="s">
        <v>71</v>
      </c>
      <c r="E333" s="82" t="s">
        <v>1129</v>
      </c>
      <c r="F333" s="83">
        <v>219300</v>
      </c>
      <c r="G333" s="84">
        <v>0</v>
      </c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8"/>
    </row>
    <row r="334" spans="1:18" ht="72" customHeight="1" x14ac:dyDescent="0.3">
      <c r="A334" s="81">
        <v>29</v>
      </c>
      <c r="B334" s="82" t="s">
        <v>935</v>
      </c>
      <c r="C334" s="82" t="s">
        <v>936</v>
      </c>
      <c r="D334" s="82" t="s">
        <v>937</v>
      </c>
      <c r="E334" s="82" t="s">
        <v>938</v>
      </c>
      <c r="F334" s="83">
        <v>37000</v>
      </c>
      <c r="G334" s="84">
        <v>0</v>
      </c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8"/>
    </row>
    <row r="335" spans="1:18" ht="66.75" customHeight="1" x14ac:dyDescent="0.3">
      <c r="A335" s="81">
        <v>30</v>
      </c>
      <c r="B335" s="86" t="s">
        <v>1173</v>
      </c>
      <c r="C335" s="103" t="s">
        <v>1175</v>
      </c>
      <c r="D335" s="82" t="s">
        <v>1176</v>
      </c>
      <c r="E335" s="82" t="s">
        <v>1177</v>
      </c>
      <c r="F335" s="83">
        <v>40194</v>
      </c>
      <c r="G335" s="84">
        <v>0</v>
      </c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8"/>
    </row>
    <row r="336" spans="1:18" ht="66.75" customHeight="1" x14ac:dyDescent="0.3">
      <c r="A336" s="81">
        <v>31</v>
      </c>
      <c r="B336" s="91"/>
      <c r="C336" s="103" t="s">
        <v>1174</v>
      </c>
      <c r="D336" s="82" t="s">
        <v>227</v>
      </c>
      <c r="E336" s="82" t="s">
        <v>1178</v>
      </c>
      <c r="F336" s="83">
        <v>495830</v>
      </c>
      <c r="G336" s="84">
        <v>0</v>
      </c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8"/>
    </row>
    <row r="337" spans="1:19" ht="66.75" customHeight="1" x14ac:dyDescent="0.3">
      <c r="A337" s="81">
        <v>32</v>
      </c>
      <c r="B337" s="82" t="s">
        <v>1209</v>
      </c>
      <c r="C337" s="82" t="s">
        <v>1210</v>
      </c>
      <c r="D337" s="82" t="s">
        <v>69</v>
      </c>
      <c r="E337" s="82" t="s">
        <v>1211</v>
      </c>
      <c r="F337" s="83">
        <v>12000</v>
      </c>
      <c r="G337" s="84">
        <v>0</v>
      </c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8"/>
    </row>
    <row r="338" spans="1:19" ht="66.75" customHeight="1" x14ac:dyDescent="0.3">
      <c r="A338" s="81">
        <v>33</v>
      </c>
      <c r="B338" s="82" t="s">
        <v>1212</v>
      </c>
      <c r="C338" s="82" t="s">
        <v>1213</v>
      </c>
      <c r="D338" s="82" t="s">
        <v>69</v>
      </c>
      <c r="E338" s="82" t="s">
        <v>1214</v>
      </c>
      <c r="F338" s="83">
        <v>17280</v>
      </c>
      <c r="G338" s="84">
        <v>0</v>
      </c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8"/>
    </row>
    <row r="339" spans="1:19" ht="66.75" customHeight="1" x14ac:dyDescent="0.3">
      <c r="A339" s="81">
        <v>34</v>
      </c>
      <c r="B339" s="82" t="s">
        <v>1215</v>
      </c>
      <c r="C339" s="82" t="s">
        <v>1216</v>
      </c>
      <c r="D339" s="82" t="s">
        <v>71</v>
      </c>
      <c r="E339" s="82" t="s">
        <v>1217</v>
      </c>
      <c r="F339" s="83">
        <v>9000</v>
      </c>
      <c r="G339" s="84">
        <v>0</v>
      </c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8"/>
    </row>
    <row r="340" spans="1:19" ht="66.75" customHeight="1" x14ac:dyDescent="0.3">
      <c r="A340" s="81">
        <v>35</v>
      </c>
      <c r="B340" s="82" t="s">
        <v>1218</v>
      </c>
      <c r="C340" s="82" t="s">
        <v>1219</v>
      </c>
      <c r="D340" s="82" t="s">
        <v>70</v>
      </c>
      <c r="E340" s="82" t="s">
        <v>1220</v>
      </c>
      <c r="F340" s="83">
        <v>77600</v>
      </c>
      <c r="G340" s="84">
        <v>0</v>
      </c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8"/>
    </row>
    <row r="341" spans="1:19" ht="66.75" customHeight="1" x14ac:dyDescent="0.3">
      <c r="A341" s="81">
        <v>36</v>
      </c>
      <c r="B341" s="101" t="s">
        <v>1221</v>
      </c>
      <c r="C341" s="101" t="s">
        <v>1222</v>
      </c>
      <c r="D341" s="82" t="s">
        <v>197</v>
      </c>
      <c r="E341" s="82" t="s">
        <v>1223</v>
      </c>
      <c r="F341" s="83">
        <v>100000</v>
      </c>
      <c r="G341" s="84">
        <v>0</v>
      </c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8"/>
    </row>
    <row r="342" spans="1:19" ht="66.75" customHeight="1" x14ac:dyDescent="0.3">
      <c r="A342" s="104">
        <v>37</v>
      </c>
      <c r="B342" s="105" t="s">
        <v>1233</v>
      </c>
      <c r="C342" s="105" t="s">
        <v>1234</v>
      </c>
      <c r="D342" s="102" t="s">
        <v>197</v>
      </c>
      <c r="E342" s="82" t="s">
        <v>1235</v>
      </c>
      <c r="F342" s="83">
        <v>13600</v>
      </c>
      <c r="G342" s="84">
        <v>0</v>
      </c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8"/>
    </row>
    <row r="343" spans="1:19" ht="78.75" customHeight="1" x14ac:dyDescent="0.3">
      <c r="A343" s="104">
        <v>38</v>
      </c>
      <c r="B343" s="105" t="s">
        <v>943</v>
      </c>
      <c r="C343" s="82" t="s">
        <v>944</v>
      </c>
      <c r="D343" s="102" t="s">
        <v>234</v>
      </c>
      <c r="E343" s="82" t="s">
        <v>945</v>
      </c>
      <c r="F343" s="83">
        <v>2627437</v>
      </c>
      <c r="G343" s="84">
        <v>0</v>
      </c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8"/>
    </row>
    <row r="344" spans="1:19" ht="37.5" customHeight="1" x14ac:dyDescent="0.3">
      <c r="A344" s="98" t="s">
        <v>724</v>
      </c>
      <c r="B344" s="99"/>
      <c r="C344" s="99"/>
      <c r="D344" s="99"/>
      <c r="E344" s="99"/>
      <c r="F344" s="99"/>
      <c r="G344" s="100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</row>
    <row r="345" spans="1:19" ht="105.75" customHeight="1" x14ac:dyDescent="0.3">
      <c r="A345" s="81">
        <v>1</v>
      </c>
      <c r="B345" s="82" t="s">
        <v>839</v>
      </c>
      <c r="C345" s="82" t="s">
        <v>840</v>
      </c>
      <c r="D345" s="82" t="s">
        <v>841</v>
      </c>
      <c r="E345" s="82" t="s">
        <v>842</v>
      </c>
      <c r="F345" s="83">
        <v>30000</v>
      </c>
      <c r="G345" s="84">
        <v>0</v>
      </c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</row>
    <row r="346" spans="1:19" ht="105.75" customHeight="1" x14ac:dyDescent="0.3">
      <c r="A346" s="81">
        <v>2</v>
      </c>
      <c r="B346" s="82" t="s">
        <v>874</v>
      </c>
      <c r="C346" s="82" t="s">
        <v>875</v>
      </c>
      <c r="D346" s="82" t="s">
        <v>876</v>
      </c>
      <c r="E346" s="82" t="s">
        <v>877</v>
      </c>
      <c r="F346" s="83">
        <v>19420</v>
      </c>
      <c r="G346" s="84">
        <v>0</v>
      </c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</row>
    <row r="347" spans="1:19" ht="90.75" customHeight="1" x14ac:dyDescent="0.3">
      <c r="A347" s="81">
        <v>3</v>
      </c>
      <c r="B347" s="82" t="s">
        <v>1065</v>
      </c>
      <c r="C347" s="82" t="s">
        <v>1066</v>
      </c>
      <c r="D347" s="82" t="s">
        <v>1067</v>
      </c>
      <c r="E347" s="82" t="s">
        <v>1149</v>
      </c>
      <c r="F347" s="83">
        <v>161000</v>
      </c>
      <c r="G347" s="84">
        <v>0</v>
      </c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</row>
    <row r="348" spans="1:19" ht="90.75" customHeight="1" x14ac:dyDescent="0.3">
      <c r="A348" s="81">
        <v>4</v>
      </c>
      <c r="B348" s="82" t="s">
        <v>1145</v>
      </c>
      <c r="C348" s="82" t="s">
        <v>1146</v>
      </c>
      <c r="D348" s="82" t="s">
        <v>1147</v>
      </c>
      <c r="E348" s="82" t="s">
        <v>1148</v>
      </c>
      <c r="F348" s="83">
        <v>22400</v>
      </c>
      <c r="G348" s="84">
        <v>0</v>
      </c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</row>
    <row r="349" spans="1:19" ht="90.75" customHeight="1" x14ac:dyDescent="0.3">
      <c r="A349" s="81">
        <v>5</v>
      </c>
      <c r="B349" s="82" t="s">
        <v>1224</v>
      </c>
      <c r="C349" s="82" t="s">
        <v>1225</v>
      </c>
      <c r="D349" s="82" t="s">
        <v>1226</v>
      </c>
      <c r="E349" s="82" t="s">
        <v>1227</v>
      </c>
      <c r="F349" s="83">
        <v>6400</v>
      </c>
      <c r="G349" s="84">
        <v>0</v>
      </c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</row>
    <row r="350" spans="1:19" ht="90.75" customHeight="1" x14ac:dyDescent="0.3">
      <c r="A350" s="81">
        <v>6</v>
      </c>
      <c r="B350" s="82" t="s">
        <v>622</v>
      </c>
      <c r="C350" s="82" t="s">
        <v>623</v>
      </c>
      <c r="D350" s="82" t="s">
        <v>624</v>
      </c>
      <c r="E350" s="82" t="s">
        <v>625</v>
      </c>
      <c r="F350" s="83">
        <v>5200</v>
      </c>
      <c r="G350" s="84">
        <v>0</v>
      </c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</row>
    <row r="351" spans="1:19" ht="72.75" customHeight="1" x14ac:dyDescent="0.3">
      <c r="A351" s="81">
        <v>7</v>
      </c>
      <c r="B351" s="86" t="s">
        <v>607</v>
      </c>
      <c r="C351" s="82" t="s">
        <v>608</v>
      </c>
      <c r="D351" s="82" t="s">
        <v>609</v>
      </c>
      <c r="E351" s="82" t="s">
        <v>610</v>
      </c>
      <c r="F351" s="83">
        <v>44740</v>
      </c>
      <c r="G351" s="84">
        <v>0</v>
      </c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</row>
    <row r="352" spans="1:19" ht="90.75" customHeight="1" x14ac:dyDescent="0.3">
      <c r="A352" s="81">
        <v>8</v>
      </c>
      <c r="B352" s="91"/>
      <c r="C352" s="82" t="s">
        <v>611</v>
      </c>
      <c r="D352" s="82" t="s">
        <v>612</v>
      </c>
      <c r="E352" s="82" t="s">
        <v>613</v>
      </c>
      <c r="F352" s="83">
        <v>44740</v>
      </c>
      <c r="G352" s="84">
        <v>0</v>
      </c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</row>
    <row r="353" spans="1:19" ht="66" x14ac:dyDescent="0.3">
      <c r="A353" s="81">
        <v>9</v>
      </c>
      <c r="B353" s="86" t="s">
        <v>666</v>
      </c>
      <c r="C353" s="82" t="s">
        <v>667</v>
      </c>
      <c r="D353" s="82" t="s">
        <v>668</v>
      </c>
      <c r="E353" s="82" t="s">
        <v>669</v>
      </c>
      <c r="F353" s="83">
        <f>1000+2470</f>
        <v>3470</v>
      </c>
      <c r="G353" s="84">
        <v>0</v>
      </c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</row>
    <row r="354" spans="1:19" ht="76.5" customHeight="1" x14ac:dyDescent="0.3">
      <c r="A354" s="81">
        <v>10</v>
      </c>
      <c r="B354" s="91"/>
      <c r="C354" s="82" t="s">
        <v>670</v>
      </c>
      <c r="D354" s="82" t="s">
        <v>668</v>
      </c>
      <c r="E354" s="82" t="s">
        <v>671</v>
      </c>
      <c r="F354" s="83">
        <v>5200</v>
      </c>
      <c r="G354" s="84">
        <v>0</v>
      </c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</row>
    <row r="355" spans="1:19" ht="73.5" customHeight="1" x14ac:dyDescent="0.3">
      <c r="A355" s="81">
        <v>11</v>
      </c>
      <c r="B355" s="86" t="s">
        <v>647</v>
      </c>
      <c r="C355" s="82" t="s">
        <v>648</v>
      </c>
      <c r="D355" s="82" t="s">
        <v>649</v>
      </c>
      <c r="E355" s="82" t="s">
        <v>650</v>
      </c>
      <c r="F355" s="83">
        <v>15450</v>
      </c>
      <c r="G355" s="84">
        <v>0</v>
      </c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</row>
    <row r="356" spans="1:19" ht="72" customHeight="1" x14ac:dyDescent="0.3">
      <c r="A356" s="81">
        <v>12</v>
      </c>
      <c r="B356" s="91"/>
      <c r="C356" s="82" t="s">
        <v>651</v>
      </c>
      <c r="D356" s="82" t="s">
        <v>652</v>
      </c>
      <c r="E356" s="82" t="s">
        <v>653</v>
      </c>
      <c r="F356" s="83">
        <v>5000</v>
      </c>
      <c r="G356" s="84">
        <v>0</v>
      </c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</row>
    <row r="357" spans="1:19" ht="115.5" x14ac:dyDescent="0.3">
      <c r="A357" s="81">
        <v>13</v>
      </c>
      <c r="B357" s="82" t="s">
        <v>626</v>
      </c>
      <c r="C357" s="82" t="s">
        <v>627</v>
      </c>
      <c r="D357" s="82" t="s">
        <v>628</v>
      </c>
      <c r="E357" s="82" t="s">
        <v>629</v>
      </c>
      <c r="F357" s="83">
        <v>8670</v>
      </c>
      <c r="G357" s="84">
        <v>0</v>
      </c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</row>
    <row r="358" spans="1:19" x14ac:dyDescent="0.3"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</row>
    <row r="359" spans="1:19" x14ac:dyDescent="0.3"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</row>
  </sheetData>
  <mergeCells count="44">
    <mergeCell ref="B351:B352"/>
    <mergeCell ref="B353:B354"/>
    <mergeCell ref="B139:B140"/>
    <mergeCell ref="B214:B215"/>
    <mergeCell ref="B355:B356"/>
    <mergeCell ref="B228:B229"/>
    <mergeCell ref="A344:G344"/>
    <mergeCell ref="B290:B292"/>
    <mergeCell ref="F290:F292"/>
    <mergeCell ref="A305:G305"/>
    <mergeCell ref="B192:B193"/>
    <mergeCell ref="B335:B336"/>
    <mergeCell ref="B207:B208"/>
    <mergeCell ref="B146:B147"/>
    <mergeCell ref="B163:B164"/>
    <mergeCell ref="A1:G1"/>
    <mergeCell ref="A2:A3"/>
    <mergeCell ref="B2:B3"/>
    <mergeCell ref="C2:C3"/>
    <mergeCell ref="E2:E3"/>
    <mergeCell ref="D2:D3"/>
    <mergeCell ref="F2:F3"/>
    <mergeCell ref="G2:G3"/>
    <mergeCell ref="B82:B83"/>
    <mergeCell ref="B210:B211"/>
    <mergeCell ref="B39:B40"/>
    <mergeCell ref="B11:B12"/>
    <mergeCell ref="B34:B35"/>
    <mergeCell ref="B122:B123"/>
    <mergeCell ref="B85:B86"/>
    <mergeCell ref="B130:B131"/>
    <mergeCell ref="B166:B169"/>
    <mergeCell ref="B185:B186"/>
    <mergeCell ref="B8:B9"/>
    <mergeCell ref="B18:B31"/>
    <mergeCell ref="B327:B328"/>
    <mergeCell ref="B105:B106"/>
    <mergeCell ref="B114:B115"/>
    <mergeCell ref="B45:B46"/>
    <mergeCell ref="B98:B99"/>
    <mergeCell ref="B67:B68"/>
    <mergeCell ref="B202:B203"/>
    <mergeCell ref="B96:B97"/>
    <mergeCell ref="B37:B38"/>
  </mergeCells>
  <phoneticPr fontId="3" type="noConversion"/>
  <pageMargins left="0" right="0" top="0" bottom="0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N42"/>
  <sheetViews>
    <sheetView workbookViewId="0">
      <selection activeCell="H12" sqref="H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2.7109375" style="1" customWidth="1"/>
    <col min="7" max="7" width="12.285156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4" ht="30.75" customHeight="1" x14ac:dyDescent="0.2">
      <c r="A2" s="55" t="s">
        <v>80</v>
      </c>
      <c r="B2" s="55"/>
      <c r="C2" s="55"/>
      <c r="D2" s="55"/>
      <c r="E2" s="55"/>
      <c r="F2" s="55"/>
      <c r="G2" s="55"/>
      <c r="H2" s="55"/>
    </row>
    <row r="3" spans="1:14" ht="18.75" customHeight="1" x14ac:dyDescent="0.2"/>
    <row r="4" spans="1:14" ht="3" customHeight="1" x14ac:dyDescent="0.2"/>
    <row r="5" spans="1:14" ht="9.75" customHeight="1" x14ac:dyDescent="0.2"/>
    <row r="6" spans="1:14" s="8" customFormat="1" ht="35.25" customHeight="1" x14ac:dyDescent="0.2">
      <c r="A6" s="69" t="s">
        <v>32</v>
      </c>
      <c r="B6" s="69" t="s">
        <v>19</v>
      </c>
      <c r="C6" s="69" t="s">
        <v>20</v>
      </c>
      <c r="D6" s="69" t="s">
        <v>21</v>
      </c>
      <c r="E6" s="69" t="s">
        <v>33</v>
      </c>
      <c r="F6" s="69" t="s">
        <v>132</v>
      </c>
      <c r="G6" s="69"/>
      <c r="H6" s="69"/>
      <c r="I6"/>
      <c r="J6"/>
      <c r="K6"/>
      <c r="L6"/>
      <c r="M6"/>
      <c r="N6"/>
    </row>
    <row r="7" spans="1:14" s="8" customFormat="1" ht="21" customHeight="1" x14ac:dyDescent="0.2">
      <c r="A7" s="69"/>
      <c r="B7" s="69"/>
      <c r="C7" s="69"/>
      <c r="D7" s="69"/>
      <c r="E7" s="69"/>
      <c r="F7" s="24" t="s">
        <v>56</v>
      </c>
      <c r="G7" s="24" t="s">
        <v>22</v>
      </c>
      <c r="H7" s="24" t="s">
        <v>57</v>
      </c>
      <c r="I7"/>
      <c r="J7"/>
      <c r="K7"/>
      <c r="L7"/>
      <c r="M7"/>
      <c r="N7"/>
    </row>
    <row r="8" spans="1:14" s="10" customFormat="1" ht="11.25" customHeight="1" x14ac:dyDescent="0.2">
      <c r="A8" s="25">
        <v>1</v>
      </c>
      <c r="B8" s="24">
        <v>2</v>
      </c>
      <c r="C8" s="24">
        <v>3</v>
      </c>
      <c r="D8" s="24">
        <v>4</v>
      </c>
      <c r="E8" s="24">
        <v>5</v>
      </c>
      <c r="F8" s="24">
        <v>9</v>
      </c>
      <c r="G8" s="25">
        <v>10</v>
      </c>
      <c r="H8" s="14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9" t="s">
        <v>160</v>
      </c>
      <c r="C9" s="27"/>
      <c r="D9" s="27"/>
      <c r="E9" s="28" t="s">
        <v>72</v>
      </c>
      <c r="F9" s="30"/>
      <c r="G9" s="33">
        <v>2537.4</v>
      </c>
      <c r="H9" s="30">
        <f>G9+F9</f>
        <v>2537.4</v>
      </c>
      <c r="L9"/>
      <c r="M9"/>
      <c r="N9"/>
    </row>
    <row r="10" spans="1:14" s="4" customFormat="1" ht="22.5" customHeight="1" x14ac:dyDescent="0.2">
      <c r="A10" s="2">
        <v>2</v>
      </c>
      <c r="B10" s="34" t="s">
        <v>140</v>
      </c>
      <c r="C10" s="27" t="s">
        <v>165</v>
      </c>
      <c r="D10" s="26" t="s">
        <v>88</v>
      </c>
      <c r="E10" s="28" t="s">
        <v>141</v>
      </c>
      <c r="F10" s="30"/>
      <c r="G10" s="31">
        <v>15.8</v>
      </c>
      <c r="H10" s="30">
        <f>G10+F10</f>
        <v>15.8</v>
      </c>
      <c r="L10"/>
      <c r="M10"/>
      <c r="N10"/>
    </row>
    <row r="11" spans="1:14" ht="24" customHeight="1" x14ac:dyDescent="0.2">
      <c r="A11" s="2">
        <v>3</v>
      </c>
      <c r="B11" s="29" t="s">
        <v>48</v>
      </c>
      <c r="C11" s="27" t="s">
        <v>49</v>
      </c>
      <c r="D11" s="26" t="s">
        <v>24</v>
      </c>
      <c r="E11" s="28" t="s">
        <v>47</v>
      </c>
      <c r="F11" s="30"/>
      <c r="G11" s="30">
        <v>200</v>
      </c>
      <c r="H11" s="30">
        <f>G11+F11</f>
        <v>200</v>
      </c>
      <c r="L11"/>
      <c r="M11"/>
      <c r="N11"/>
    </row>
    <row r="12" spans="1:14" ht="20.25" customHeight="1" x14ac:dyDescent="0.2">
      <c r="A12" s="67" t="s">
        <v>119</v>
      </c>
      <c r="B12" s="68"/>
      <c r="C12" s="11"/>
      <c r="D12" s="11"/>
      <c r="E12" s="11"/>
      <c r="F12" s="38">
        <f>SUM(F9:F11)</f>
        <v>0</v>
      </c>
      <c r="G12" s="38">
        <f>SUM(G9:G11)</f>
        <v>2753.2000000000003</v>
      </c>
      <c r="H12" s="38">
        <f>SUM(H9:H11)</f>
        <v>2753.2000000000003</v>
      </c>
    </row>
    <row r="13" spans="1:14" x14ac:dyDescent="0.2">
      <c r="A13" s="4"/>
      <c r="B13" s="3"/>
      <c r="C13" s="4"/>
      <c r="D13" s="4"/>
      <c r="E13" s="4"/>
    </row>
    <row r="14" spans="1:14" x14ac:dyDescent="0.2">
      <c r="A14" s="4"/>
      <c r="B14" s="3"/>
      <c r="C14" s="4"/>
      <c r="D14" s="4"/>
      <c r="E14" s="4"/>
    </row>
    <row r="15" spans="1:14" ht="12" customHeight="1" x14ac:dyDescent="0.2">
      <c r="A15" s="4"/>
      <c r="B15" s="3"/>
      <c r="E15" s="4"/>
    </row>
    <row r="16" spans="1:14" x14ac:dyDescent="0.2">
      <c r="A16" s="4"/>
      <c r="B16" s="3"/>
      <c r="C16" s="12"/>
      <c r="D16" s="4"/>
      <c r="E16" s="4"/>
    </row>
    <row r="17" spans="1:8" x14ac:dyDescent="0.2">
      <c r="A17" s="4"/>
      <c r="B17" s="3"/>
      <c r="C17" s="4"/>
      <c r="D17" s="4"/>
      <c r="E17" s="4"/>
      <c r="H17" s="13"/>
    </row>
    <row r="18" spans="1:8" x14ac:dyDescent="0.2">
      <c r="A18" s="4"/>
      <c r="B18" s="1"/>
    </row>
    <row r="19" spans="1:8" x14ac:dyDescent="0.2">
      <c r="A19" s="4"/>
      <c r="B19" s="1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2:B12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N42"/>
  <sheetViews>
    <sheetView topLeftCell="A4" workbookViewId="0">
      <selection activeCell="H17" sqref="H17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4" ht="30.75" customHeight="1" x14ac:dyDescent="0.2">
      <c r="A2" s="55" t="s">
        <v>79</v>
      </c>
      <c r="B2" s="55"/>
      <c r="C2" s="55"/>
      <c r="D2" s="55"/>
      <c r="E2" s="55"/>
      <c r="F2" s="55"/>
      <c r="G2" s="55"/>
      <c r="H2" s="55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6" t="s">
        <v>32</v>
      </c>
      <c r="B6" s="58" t="s">
        <v>19</v>
      </c>
      <c r="C6" s="60" t="s">
        <v>20</v>
      </c>
      <c r="D6" s="60" t="s">
        <v>21</v>
      </c>
      <c r="E6" s="62" t="s">
        <v>33</v>
      </c>
      <c r="F6" s="64" t="s">
        <v>132</v>
      </c>
      <c r="G6" s="65"/>
      <c r="H6" s="66"/>
      <c r="I6"/>
      <c r="J6"/>
      <c r="K6"/>
      <c r="L6"/>
      <c r="M6"/>
      <c r="N6"/>
    </row>
    <row r="7" spans="1:14" s="8" customFormat="1" ht="21" customHeight="1" thickBot="1" x14ac:dyDescent="0.25">
      <c r="A7" s="57"/>
      <c r="B7" s="59"/>
      <c r="C7" s="61"/>
      <c r="D7" s="61"/>
      <c r="E7" s="63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33.75" customHeight="1" x14ac:dyDescent="0.2">
      <c r="A9" s="2">
        <v>1</v>
      </c>
      <c r="B9" s="34" t="s">
        <v>145</v>
      </c>
      <c r="C9" s="27" t="s">
        <v>107</v>
      </c>
      <c r="D9" s="26" t="s">
        <v>146</v>
      </c>
      <c r="E9" s="28" t="s">
        <v>163</v>
      </c>
      <c r="F9" s="30"/>
      <c r="G9" s="31">
        <v>507.4</v>
      </c>
      <c r="H9" s="30">
        <f>G9+F9</f>
        <v>507.4</v>
      </c>
      <c r="L9"/>
      <c r="M9"/>
      <c r="N9"/>
    </row>
    <row r="10" spans="1:14" s="4" customFormat="1" ht="22.5" customHeight="1" x14ac:dyDescent="0.2">
      <c r="A10" s="2">
        <v>2</v>
      </c>
      <c r="B10" s="28" t="s">
        <v>1</v>
      </c>
      <c r="C10" s="27" t="s">
        <v>14</v>
      </c>
      <c r="D10" s="27" t="s">
        <v>15</v>
      </c>
      <c r="E10" s="28" t="s">
        <v>16</v>
      </c>
      <c r="F10" s="30"/>
      <c r="G10" s="30">
        <v>46.3</v>
      </c>
      <c r="H10" s="30">
        <f>G10+F10</f>
        <v>46.3</v>
      </c>
      <c r="L10"/>
      <c r="M10"/>
      <c r="N10"/>
    </row>
    <row r="11" spans="1:14" ht="24" customHeight="1" x14ac:dyDescent="0.2">
      <c r="A11" s="2">
        <v>3</v>
      </c>
      <c r="B11" s="29" t="s">
        <v>92</v>
      </c>
      <c r="C11" s="26" t="s">
        <v>93</v>
      </c>
      <c r="D11" s="26" t="s">
        <v>31</v>
      </c>
      <c r="E11" s="28" t="s">
        <v>11</v>
      </c>
      <c r="F11" s="30"/>
      <c r="G11" s="37">
        <v>144</v>
      </c>
      <c r="H11" s="30">
        <f>G11+F11</f>
        <v>144</v>
      </c>
      <c r="L11"/>
      <c r="M11"/>
      <c r="N11"/>
    </row>
    <row r="12" spans="1:14" ht="24" customHeight="1" x14ac:dyDescent="0.2">
      <c r="A12" s="2">
        <v>4</v>
      </c>
      <c r="B12" s="29" t="s">
        <v>36</v>
      </c>
      <c r="C12" s="27" t="s">
        <v>109</v>
      </c>
      <c r="D12" s="26" t="s">
        <v>110</v>
      </c>
      <c r="E12" s="28" t="s">
        <v>111</v>
      </c>
      <c r="F12" s="33"/>
      <c r="G12" s="33">
        <v>104.45</v>
      </c>
      <c r="H12" s="30">
        <f>G12+F12</f>
        <v>104.45</v>
      </c>
      <c r="L12"/>
      <c r="M12"/>
      <c r="N12"/>
    </row>
    <row r="13" spans="1:14" ht="20.25" customHeight="1" x14ac:dyDescent="0.2">
      <c r="A13" s="2">
        <v>5</v>
      </c>
      <c r="B13" s="28" t="s">
        <v>142</v>
      </c>
      <c r="C13" s="27"/>
      <c r="D13" s="27"/>
      <c r="E13" s="28"/>
      <c r="F13" s="30">
        <v>341.26</v>
      </c>
      <c r="G13" s="30">
        <v>84.08</v>
      </c>
      <c r="H13" s="30">
        <f>G13+F13</f>
        <v>425.34</v>
      </c>
      <c r="L13"/>
      <c r="M13"/>
      <c r="N13"/>
    </row>
    <row r="14" spans="1:14" ht="18" customHeight="1" thickBot="1" x14ac:dyDescent="0.25">
      <c r="A14" s="52" t="s">
        <v>119</v>
      </c>
      <c r="B14" s="53"/>
      <c r="C14" s="15"/>
      <c r="D14" s="15"/>
      <c r="E14" s="16"/>
      <c r="F14" s="17">
        <f>SUM(F9:F13)</f>
        <v>341.26</v>
      </c>
      <c r="G14" s="17">
        <f>SUM(G9:G13)</f>
        <v>886.23</v>
      </c>
      <c r="H14" s="17">
        <f>SUM(H9:H13)</f>
        <v>1227.49</v>
      </c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8" x14ac:dyDescent="0.2">
      <c r="A17" s="4"/>
      <c r="B17" s="3"/>
      <c r="C17" s="4"/>
      <c r="D17" s="4"/>
      <c r="E17" s="4"/>
      <c r="H17" s="13"/>
    </row>
    <row r="18" spans="1:8" x14ac:dyDescent="0.2">
      <c r="A18" s="4"/>
      <c r="B18" s="3"/>
      <c r="C18" s="4"/>
      <c r="D18" s="4"/>
      <c r="E18" s="4"/>
    </row>
    <row r="19" spans="1:8" x14ac:dyDescent="0.2">
      <c r="A19" s="4"/>
      <c r="B19" s="3"/>
      <c r="C19" s="4"/>
      <c r="D19" s="4"/>
      <c r="E19" s="4"/>
      <c r="H19" s="13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N37"/>
  <sheetViews>
    <sheetView workbookViewId="0">
      <selection activeCell="F11" sqref="F1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4" ht="30.75" customHeight="1" x14ac:dyDescent="0.2">
      <c r="A2" s="55" t="s">
        <v>78</v>
      </c>
      <c r="B2" s="55"/>
      <c r="C2" s="55"/>
      <c r="D2" s="55"/>
      <c r="E2" s="55"/>
      <c r="F2" s="55"/>
      <c r="G2" s="55"/>
      <c r="H2" s="55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6" t="s">
        <v>32</v>
      </c>
      <c r="B6" s="58" t="s">
        <v>19</v>
      </c>
      <c r="C6" s="60" t="s">
        <v>20</v>
      </c>
      <c r="D6" s="60" t="s">
        <v>21</v>
      </c>
      <c r="E6" s="62" t="s">
        <v>33</v>
      </c>
      <c r="F6" s="64" t="s">
        <v>132</v>
      </c>
      <c r="G6" s="65"/>
      <c r="H6" s="66"/>
      <c r="I6"/>
      <c r="J6"/>
      <c r="K6"/>
      <c r="L6"/>
      <c r="M6"/>
      <c r="N6"/>
    </row>
    <row r="7" spans="1:14" s="8" customFormat="1" ht="21" customHeight="1" thickBot="1" x14ac:dyDescent="0.25">
      <c r="A7" s="57"/>
      <c r="B7" s="59"/>
      <c r="C7" s="61"/>
      <c r="D7" s="61"/>
      <c r="E7" s="63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8" t="s">
        <v>82</v>
      </c>
      <c r="C9" s="34"/>
      <c r="D9" s="35"/>
      <c r="E9" s="27" t="s">
        <v>83</v>
      </c>
      <c r="F9" s="36"/>
      <c r="G9" s="30">
        <v>1028.46</v>
      </c>
      <c r="H9" s="30">
        <f t="shared" ref="H9:H17" si="0">G9+F9</f>
        <v>1028.46</v>
      </c>
      <c r="L9"/>
      <c r="M9"/>
      <c r="N9"/>
    </row>
    <row r="10" spans="1:14" s="4" customFormat="1" ht="22.5" customHeight="1" x14ac:dyDescent="0.2">
      <c r="A10" s="2">
        <v>2</v>
      </c>
      <c r="B10" s="28" t="s">
        <v>113</v>
      </c>
      <c r="C10" s="27" t="s">
        <v>114</v>
      </c>
      <c r="D10" s="27" t="s">
        <v>88</v>
      </c>
      <c r="E10" s="28" t="s">
        <v>117</v>
      </c>
      <c r="F10" s="33"/>
      <c r="G10" s="33">
        <v>73</v>
      </c>
      <c r="H10" s="30">
        <f t="shared" si="0"/>
        <v>73</v>
      </c>
      <c r="L10"/>
      <c r="M10"/>
      <c r="N10"/>
    </row>
    <row r="11" spans="1:14" ht="24" customHeight="1" x14ac:dyDescent="0.2">
      <c r="A11" s="2">
        <v>3</v>
      </c>
      <c r="B11" s="28" t="s">
        <v>148</v>
      </c>
      <c r="C11" s="27" t="s">
        <v>155</v>
      </c>
      <c r="D11" s="27" t="s">
        <v>39</v>
      </c>
      <c r="E11" s="28" t="s">
        <v>6</v>
      </c>
      <c r="F11" s="30"/>
      <c r="G11" s="30">
        <v>45.3</v>
      </c>
      <c r="H11" s="30">
        <f t="shared" si="0"/>
        <v>45.3</v>
      </c>
      <c r="L11"/>
      <c r="M11"/>
      <c r="N11"/>
    </row>
    <row r="12" spans="1:14" ht="27" customHeight="1" x14ac:dyDescent="0.2">
      <c r="A12" s="2">
        <v>4</v>
      </c>
      <c r="B12" s="29" t="s">
        <v>48</v>
      </c>
      <c r="C12" s="27" t="s">
        <v>49</v>
      </c>
      <c r="D12" s="26" t="s">
        <v>24</v>
      </c>
      <c r="E12" s="28" t="s">
        <v>47</v>
      </c>
      <c r="F12" s="30"/>
      <c r="G12" s="30">
        <v>100</v>
      </c>
      <c r="H12" s="30">
        <f t="shared" si="0"/>
        <v>100</v>
      </c>
      <c r="L12"/>
      <c r="M12"/>
      <c r="N12"/>
    </row>
    <row r="13" spans="1:14" ht="20.25" customHeight="1" x14ac:dyDescent="0.2">
      <c r="A13" s="2">
        <v>5</v>
      </c>
      <c r="B13" s="28" t="s">
        <v>147</v>
      </c>
      <c r="C13" s="27"/>
      <c r="D13" s="27"/>
      <c r="E13" s="28"/>
      <c r="F13" s="30"/>
      <c r="G13" s="30">
        <v>30</v>
      </c>
      <c r="H13" s="30">
        <f t="shared" si="0"/>
        <v>30</v>
      </c>
      <c r="L13"/>
      <c r="M13"/>
      <c r="N13"/>
    </row>
    <row r="14" spans="1:14" ht="31.5" customHeight="1" x14ac:dyDescent="0.2">
      <c r="A14" s="2">
        <v>6</v>
      </c>
      <c r="B14" s="29" t="s">
        <v>37</v>
      </c>
      <c r="C14" s="27" t="s">
        <v>38</v>
      </c>
      <c r="D14" s="27" t="s">
        <v>23</v>
      </c>
      <c r="E14" s="28" t="s">
        <v>12</v>
      </c>
      <c r="F14" s="30"/>
      <c r="G14" s="30">
        <v>284</v>
      </c>
      <c r="H14" s="30">
        <f t="shared" si="0"/>
        <v>284</v>
      </c>
      <c r="L14"/>
      <c r="M14"/>
      <c r="N14"/>
    </row>
    <row r="15" spans="1:14" ht="30" customHeight="1" x14ac:dyDescent="0.2">
      <c r="A15" s="2">
        <v>7</v>
      </c>
      <c r="B15" s="34" t="s">
        <v>59</v>
      </c>
      <c r="C15" s="27" t="s">
        <v>137</v>
      </c>
      <c r="D15" s="26" t="s">
        <v>42</v>
      </c>
      <c r="E15" s="28" t="s">
        <v>162</v>
      </c>
      <c r="F15" s="30"/>
      <c r="G15" s="31">
        <v>166.6</v>
      </c>
      <c r="H15" s="30">
        <f t="shared" si="0"/>
        <v>166.6</v>
      </c>
      <c r="L15"/>
      <c r="M15"/>
      <c r="N15"/>
    </row>
    <row r="16" spans="1:14" ht="28.5" customHeight="1" x14ac:dyDescent="0.2">
      <c r="A16" s="2">
        <v>8</v>
      </c>
      <c r="B16" s="29" t="s">
        <v>59</v>
      </c>
      <c r="C16" s="26" t="s">
        <v>94</v>
      </c>
      <c r="D16" s="27" t="s">
        <v>39</v>
      </c>
      <c r="E16" s="28" t="s">
        <v>95</v>
      </c>
      <c r="F16" s="31"/>
      <c r="G16" s="30">
        <v>1629.1</v>
      </c>
      <c r="H16" s="30">
        <f t="shared" si="0"/>
        <v>1629.1</v>
      </c>
      <c r="L16"/>
      <c r="M16"/>
      <c r="N16"/>
    </row>
    <row r="17" spans="1:14" ht="28.5" customHeight="1" x14ac:dyDescent="0.2">
      <c r="A17" s="2">
        <v>9</v>
      </c>
      <c r="B17" s="29" t="s">
        <v>59</v>
      </c>
      <c r="C17" s="26" t="s">
        <v>94</v>
      </c>
      <c r="D17" s="27" t="s">
        <v>39</v>
      </c>
      <c r="E17" s="28" t="s">
        <v>18</v>
      </c>
      <c r="F17" s="31"/>
      <c r="G17" s="30">
        <v>45.2</v>
      </c>
      <c r="H17" s="30">
        <f t="shared" si="0"/>
        <v>45.2</v>
      </c>
      <c r="L17"/>
      <c r="M17"/>
      <c r="N17"/>
    </row>
    <row r="18" spans="1:14" ht="24" customHeight="1" x14ac:dyDescent="0.2">
      <c r="A18" s="70" t="s">
        <v>119</v>
      </c>
      <c r="B18" s="70"/>
      <c r="C18" s="11"/>
      <c r="D18" s="11"/>
      <c r="E18" s="11"/>
      <c r="F18" s="39">
        <f>SUM(F9:F17)</f>
        <v>0</v>
      </c>
      <c r="G18" s="39">
        <f>SUM(G9:G17)</f>
        <v>3401.66</v>
      </c>
      <c r="H18" s="39">
        <f>SUM(H9:H17)</f>
        <v>3401.66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3"/>
      <c r="C21" s="4"/>
      <c r="D21" s="4"/>
      <c r="E21" s="4"/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1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N30"/>
  <sheetViews>
    <sheetView workbookViewId="0">
      <selection activeCell="G13" sqref="G13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4" ht="30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6" t="s">
        <v>32</v>
      </c>
      <c r="B6" s="58" t="s">
        <v>19</v>
      </c>
      <c r="C6" s="60" t="s">
        <v>20</v>
      </c>
      <c r="D6" s="60" t="s">
        <v>21</v>
      </c>
      <c r="E6" s="62" t="s">
        <v>33</v>
      </c>
      <c r="F6" s="64" t="s">
        <v>132</v>
      </c>
      <c r="G6" s="65"/>
      <c r="H6" s="66"/>
      <c r="I6"/>
      <c r="J6"/>
      <c r="K6"/>
      <c r="L6"/>
      <c r="M6"/>
      <c r="N6"/>
    </row>
    <row r="7" spans="1:14" s="8" customFormat="1" ht="21" customHeight="1" thickBot="1" x14ac:dyDescent="0.25">
      <c r="A7" s="57"/>
      <c r="B7" s="59"/>
      <c r="C7" s="61"/>
      <c r="D7" s="61"/>
      <c r="E7" s="63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9" t="s">
        <v>48</v>
      </c>
      <c r="C9" s="27" t="s">
        <v>49</v>
      </c>
      <c r="D9" s="26" t="s">
        <v>24</v>
      </c>
      <c r="E9" s="28" t="s">
        <v>47</v>
      </c>
      <c r="F9" s="30"/>
      <c r="G9" s="30">
        <f>50+66</f>
        <v>116</v>
      </c>
      <c r="H9" s="30">
        <f>G9+F9</f>
        <v>116</v>
      </c>
      <c r="L9"/>
      <c r="M9"/>
      <c r="N9"/>
    </row>
    <row r="10" spans="1:14" s="4" customFormat="1" ht="22.5" customHeight="1" x14ac:dyDescent="0.2">
      <c r="A10" s="2">
        <v>2</v>
      </c>
      <c r="B10" s="29" t="s">
        <v>17</v>
      </c>
      <c r="C10" s="27" t="s">
        <v>96</v>
      </c>
      <c r="D10" s="27" t="s">
        <v>24</v>
      </c>
      <c r="E10" s="28" t="s">
        <v>13</v>
      </c>
      <c r="F10" s="30"/>
      <c r="G10" s="30">
        <v>43.35</v>
      </c>
      <c r="H10" s="30">
        <f>G10+F10</f>
        <v>43.35</v>
      </c>
      <c r="L10"/>
      <c r="M10"/>
      <c r="N10"/>
    </row>
    <row r="11" spans="1:14" ht="21.75" customHeight="1" x14ac:dyDescent="0.2">
      <c r="A11" s="70" t="s">
        <v>119</v>
      </c>
      <c r="B11" s="70"/>
      <c r="C11" s="11"/>
      <c r="D11" s="11"/>
      <c r="E11" s="11"/>
      <c r="F11" s="39">
        <f>SUM(F9:F10)</f>
        <v>0</v>
      </c>
      <c r="G11" s="39">
        <f>SUM(G9:G10)</f>
        <v>159.35</v>
      </c>
      <c r="H11" s="39">
        <f>SUM(H9:H10)</f>
        <v>159.35</v>
      </c>
    </row>
    <row r="12" spans="1:14" x14ac:dyDescent="0.2">
      <c r="A12" s="4"/>
      <c r="B12" s="3"/>
      <c r="C12" s="4"/>
      <c r="D12" s="4"/>
      <c r="E12" s="4"/>
    </row>
    <row r="13" spans="1:14" x14ac:dyDescent="0.2">
      <c r="A13" s="4"/>
      <c r="B13" s="1"/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3"/>
      <c r="C20" s="4"/>
      <c r="D20" s="4"/>
      <c r="E20" s="4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</sheetData>
  <mergeCells count="9">
    <mergeCell ref="A11:B11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N36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4" ht="30.75" customHeight="1" x14ac:dyDescent="0.2">
      <c r="A2" s="55" t="s">
        <v>76</v>
      </c>
      <c r="B2" s="55"/>
      <c r="C2" s="55"/>
      <c r="D2" s="55"/>
      <c r="E2" s="55"/>
      <c r="F2" s="55"/>
      <c r="G2" s="55"/>
      <c r="H2" s="55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6" t="s">
        <v>32</v>
      </c>
      <c r="B6" s="58" t="s">
        <v>19</v>
      </c>
      <c r="C6" s="60" t="s">
        <v>20</v>
      </c>
      <c r="D6" s="60" t="s">
        <v>21</v>
      </c>
      <c r="E6" s="62" t="s">
        <v>33</v>
      </c>
      <c r="F6" s="64" t="s">
        <v>132</v>
      </c>
      <c r="G6" s="65"/>
      <c r="H6" s="66"/>
      <c r="I6"/>
      <c r="J6"/>
      <c r="K6"/>
      <c r="L6"/>
      <c r="M6"/>
      <c r="N6"/>
    </row>
    <row r="7" spans="1:14" s="8" customFormat="1" ht="21" customHeight="1" thickBot="1" x14ac:dyDescent="0.25">
      <c r="A7" s="57"/>
      <c r="B7" s="59"/>
      <c r="C7" s="61"/>
      <c r="D7" s="61"/>
      <c r="E7" s="63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8" t="s">
        <v>68</v>
      </c>
      <c r="C9" s="34"/>
      <c r="D9" s="35"/>
      <c r="E9" s="27"/>
      <c r="F9" s="36"/>
      <c r="G9" s="30">
        <v>93</v>
      </c>
      <c r="H9" s="30">
        <f t="shared" ref="H9:H15" si="0">G9+F9</f>
        <v>93</v>
      </c>
      <c r="L9"/>
      <c r="M9"/>
      <c r="N9"/>
    </row>
    <row r="10" spans="1:14" s="4" customFormat="1" ht="22.5" customHeight="1" x14ac:dyDescent="0.2">
      <c r="A10" s="2">
        <v>2</v>
      </c>
      <c r="B10" s="34" t="s">
        <v>138</v>
      </c>
      <c r="C10" s="27" t="s">
        <v>30</v>
      </c>
      <c r="D10" s="26" t="s">
        <v>24</v>
      </c>
      <c r="E10" s="28" t="s">
        <v>139</v>
      </c>
      <c r="F10" s="30"/>
      <c r="G10" s="30">
        <v>56</v>
      </c>
      <c r="H10" s="30">
        <f t="shared" si="0"/>
        <v>56</v>
      </c>
      <c r="L10"/>
      <c r="M10"/>
      <c r="N10"/>
    </row>
    <row r="11" spans="1:14" ht="24" customHeight="1" x14ac:dyDescent="0.2">
      <c r="A11" s="2">
        <v>3</v>
      </c>
      <c r="B11" s="32" t="s">
        <v>65</v>
      </c>
      <c r="C11" s="27"/>
      <c r="D11" s="27"/>
      <c r="E11" s="28"/>
      <c r="F11" s="30"/>
      <c r="G11" s="33">
        <v>40.24</v>
      </c>
      <c r="H11" s="30">
        <f t="shared" si="0"/>
        <v>40.24</v>
      </c>
      <c r="L11"/>
      <c r="M11"/>
      <c r="N11"/>
    </row>
    <row r="12" spans="1:14" ht="20.25" customHeight="1" x14ac:dyDescent="0.2">
      <c r="A12" s="2">
        <v>4</v>
      </c>
      <c r="B12" s="28" t="s">
        <v>2</v>
      </c>
      <c r="C12" s="27" t="s">
        <v>0</v>
      </c>
      <c r="D12" s="27" t="s">
        <v>24</v>
      </c>
      <c r="E12" s="28" t="s">
        <v>3</v>
      </c>
      <c r="F12" s="30"/>
      <c r="G12" s="30">
        <v>174.5</v>
      </c>
      <c r="H12" s="30">
        <f t="shared" si="0"/>
        <v>174.5</v>
      </c>
      <c r="L12"/>
      <c r="M12"/>
      <c r="N12"/>
    </row>
    <row r="13" spans="1:14" ht="20.25" customHeight="1" x14ac:dyDescent="0.2">
      <c r="A13" s="2">
        <v>5</v>
      </c>
      <c r="B13" s="28" t="s">
        <v>87</v>
      </c>
      <c r="C13" s="34"/>
      <c r="D13" s="35"/>
      <c r="E13" s="27" t="s">
        <v>60</v>
      </c>
      <c r="F13" s="36"/>
      <c r="G13" s="30">
        <v>361</v>
      </c>
      <c r="H13" s="30">
        <f t="shared" si="0"/>
        <v>361</v>
      </c>
      <c r="L13"/>
      <c r="M13"/>
      <c r="N13"/>
    </row>
    <row r="14" spans="1:14" ht="36" customHeight="1" x14ac:dyDescent="0.2">
      <c r="A14" s="2">
        <v>6</v>
      </c>
      <c r="B14" s="28" t="s">
        <v>61</v>
      </c>
      <c r="C14" s="34"/>
      <c r="D14" s="35"/>
      <c r="E14" s="27"/>
      <c r="F14" s="36"/>
      <c r="G14" s="30">
        <v>59</v>
      </c>
      <c r="H14" s="30">
        <f t="shared" si="0"/>
        <v>59</v>
      </c>
      <c r="L14"/>
      <c r="M14"/>
      <c r="N14"/>
    </row>
    <row r="15" spans="1:14" ht="54.75" customHeight="1" x14ac:dyDescent="0.2">
      <c r="A15" s="2">
        <v>7</v>
      </c>
      <c r="B15" s="29" t="s">
        <v>121</v>
      </c>
      <c r="C15" s="26" t="s">
        <v>123</v>
      </c>
      <c r="D15" s="27" t="s">
        <v>124</v>
      </c>
      <c r="E15" s="29" t="s">
        <v>125</v>
      </c>
      <c r="F15" s="30"/>
      <c r="G15" s="30">
        <v>105.80500000000001</v>
      </c>
      <c r="H15" s="30">
        <f t="shared" si="0"/>
        <v>105.80500000000001</v>
      </c>
      <c r="L15"/>
      <c r="M15"/>
      <c r="N15"/>
    </row>
    <row r="16" spans="1:14" ht="20.25" customHeight="1" x14ac:dyDescent="0.2">
      <c r="A16" s="2">
        <v>8</v>
      </c>
      <c r="B16" s="29" t="s">
        <v>97</v>
      </c>
      <c r="C16" s="27" t="s">
        <v>99</v>
      </c>
      <c r="D16" s="27" t="s">
        <v>24</v>
      </c>
      <c r="E16" s="28" t="s">
        <v>100</v>
      </c>
      <c r="F16" s="30"/>
      <c r="G16" s="30">
        <v>100</v>
      </c>
      <c r="H16" s="30">
        <f>G16+F16</f>
        <v>100</v>
      </c>
      <c r="L16"/>
      <c r="M16"/>
      <c r="N16"/>
    </row>
    <row r="17" spans="1:14" ht="20.25" customHeight="1" x14ac:dyDescent="0.2">
      <c r="A17" s="2">
        <v>9</v>
      </c>
      <c r="B17" s="28" t="s">
        <v>122</v>
      </c>
      <c r="C17" s="27" t="s">
        <v>41</v>
      </c>
      <c r="D17" s="27" t="s">
        <v>42</v>
      </c>
      <c r="E17" s="28" t="s">
        <v>43</v>
      </c>
      <c r="F17" s="30"/>
      <c r="G17" s="30">
        <v>649.31500000000005</v>
      </c>
      <c r="H17" s="30">
        <f>G17+F17</f>
        <v>649.31500000000005</v>
      </c>
      <c r="L17"/>
      <c r="M17"/>
      <c r="N17"/>
    </row>
    <row r="18" spans="1:14" ht="23.25" customHeight="1" thickBot="1" x14ac:dyDescent="0.25">
      <c r="A18" s="52" t="s">
        <v>119</v>
      </c>
      <c r="B18" s="53"/>
      <c r="C18" s="15"/>
      <c r="D18" s="15"/>
      <c r="E18" s="16"/>
      <c r="F18" s="17">
        <f>SUM(F9:F17)</f>
        <v>0</v>
      </c>
      <c r="G18" s="17">
        <f>SUM(G9:G17)</f>
        <v>1638.8600000000001</v>
      </c>
      <c r="H18" s="17">
        <f>SUM(H9:H17)</f>
        <v>1638.8600000000001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</sheetPr>
  <dimension ref="A1:N32"/>
  <sheetViews>
    <sheetView workbookViewId="0">
      <selection activeCell="D12" sqref="D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4" ht="30.75" customHeight="1" x14ac:dyDescent="0.2">
      <c r="A2" s="55" t="s">
        <v>75</v>
      </c>
      <c r="B2" s="55"/>
      <c r="C2" s="55"/>
      <c r="D2" s="55"/>
      <c r="E2" s="55"/>
      <c r="F2" s="55"/>
      <c r="G2" s="55"/>
      <c r="H2" s="55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6" t="s">
        <v>32</v>
      </c>
      <c r="B6" s="58" t="s">
        <v>19</v>
      </c>
      <c r="C6" s="60" t="s">
        <v>20</v>
      </c>
      <c r="D6" s="60" t="s">
        <v>21</v>
      </c>
      <c r="E6" s="62" t="s">
        <v>33</v>
      </c>
      <c r="F6" s="64" t="s">
        <v>132</v>
      </c>
      <c r="G6" s="65"/>
      <c r="H6" s="66"/>
      <c r="I6"/>
      <c r="J6"/>
      <c r="K6"/>
      <c r="L6"/>
      <c r="M6"/>
      <c r="N6"/>
    </row>
    <row r="7" spans="1:14" s="8" customFormat="1" ht="21" customHeight="1" thickBot="1" x14ac:dyDescent="0.25">
      <c r="A7" s="57"/>
      <c r="B7" s="59"/>
      <c r="C7" s="61"/>
      <c r="D7" s="61"/>
      <c r="E7" s="63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3.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ht="24" customHeight="1" x14ac:dyDescent="0.2">
      <c r="A9" s="2">
        <v>1</v>
      </c>
      <c r="B9" s="29" t="s">
        <v>67</v>
      </c>
      <c r="C9" s="34"/>
      <c r="D9" s="35"/>
      <c r="E9" s="27"/>
      <c r="F9" s="36"/>
      <c r="G9" s="30">
        <v>47.61</v>
      </c>
      <c r="H9" s="30">
        <f>G9+F9</f>
        <v>47.61</v>
      </c>
    </row>
    <row r="10" spans="1:14" ht="24" customHeight="1" x14ac:dyDescent="0.2">
      <c r="A10" s="2">
        <v>2</v>
      </c>
      <c r="B10" s="28" t="s">
        <v>120</v>
      </c>
      <c r="C10" s="34"/>
      <c r="D10" s="35"/>
      <c r="E10" s="27" t="s">
        <v>55</v>
      </c>
      <c r="F10" s="36"/>
      <c r="G10" s="30">
        <v>90</v>
      </c>
      <c r="H10" s="30">
        <f>G10+F10</f>
        <v>90</v>
      </c>
    </row>
    <row r="11" spans="1:14" ht="22.5" customHeight="1" x14ac:dyDescent="0.2">
      <c r="A11" s="2">
        <v>3</v>
      </c>
      <c r="B11" s="29" t="s">
        <v>91</v>
      </c>
      <c r="C11" s="26" t="s">
        <v>30</v>
      </c>
      <c r="D11" s="26" t="s">
        <v>24</v>
      </c>
      <c r="E11" s="28" t="s">
        <v>5</v>
      </c>
      <c r="F11" s="33"/>
      <c r="G11" s="30">
        <v>167.297</v>
      </c>
      <c r="H11" s="30">
        <f>G11+F11</f>
        <v>167.297</v>
      </c>
    </row>
    <row r="12" spans="1:14" ht="35.25" customHeight="1" x14ac:dyDescent="0.2">
      <c r="A12" s="2">
        <v>4</v>
      </c>
      <c r="B12" s="28" t="s">
        <v>136</v>
      </c>
      <c r="C12" s="27" t="s">
        <v>101</v>
      </c>
      <c r="D12" s="27" t="s">
        <v>62</v>
      </c>
      <c r="E12" s="28" t="s">
        <v>63</v>
      </c>
      <c r="F12" s="33"/>
      <c r="G12" s="33">
        <v>276.25</v>
      </c>
      <c r="H12" s="30">
        <f>G12+F12</f>
        <v>276.25</v>
      </c>
    </row>
    <row r="13" spans="1:14" ht="26.25" customHeight="1" x14ac:dyDescent="0.2">
      <c r="A13" s="2">
        <v>5</v>
      </c>
      <c r="B13" s="29" t="s">
        <v>164</v>
      </c>
      <c r="C13" s="27" t="s">
        <v>29</v>
      </c>
      <c r="D13" s="27" t="s">
        <v>24</v>
      </c>
      <c r="E13" s="28" t="s">
        <v>35</v>
      </c>
      <c r="F13" s="30"/>
      <c r="G13" s="30">
        <v>100</v>
      </c>
      <c r="H13" s="30">
        <f>G13+F13</f>
        <v>100</v>
      </c>
    </row>
    <row r="14" spans="1:14" ht="21.75" customHeight="1" thickBot="1" x14ac:dyDescent="0.25">
      <c r="A14" s="52" t="s">
        <v>119</v>
      </c>
      <c r="B14" s="53"/>
      <c r="C14" s="15"/>
      <c r="D14" s="15"/>
      <c r="E14" s="16"/>
      <c r="F14" s="17">
        <f>SUM(F9:F13)</f>
        <v>0</v>
      </c>
      <c r="G14" s="17">
        <f>SUM(G9:G13)</f>
        <v>681.15700000000004</v>
      </c>
      <c r="H14" s="17">
        <f>SUM(H9:H13)</f>
        <v>681.15700000000004</v>
      </c>
    </row>
    <row r="15" spans="1:14" ht="21.75" customHeight="1" x14ac:dyDescent="0.2">
      <c r="A15" s="4"/>
      <c r="B15" s="3"/>
      <c r="C15" s="4"/>
      <c r="D15" s="4"/>
      <c r="E15" s="4"/>
    </row>
    <row r="16" spans="1:14" ht="21.75" customHeight="1" x14ac:dyDescent="0.2">
      <c r="A16" s="4"/>
      <c r="B16" s="1"/>
    </row>
    <row r="17" spans="1:5" ht="21.75" customHeight="1" x14ac:dyDescent="0.2">
      <c r="A17" s="4"/>
      <c r="B17" s="1"/>
    </row>
    <row r="18" spans="1:5" ht="21.75" customHeight="1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1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  <row r="32" spans="1:5" x14ac:dyDescent="0.2">
      <c r="A32" s="4"/>
      <c r="B32" s="3"/>
      <c r="C32" s="4"/>
      <c r="D32" s="4"/>
      <c r="E3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</sheetPr>
  <dimension ref="A1:N36"/>
  <sheetViews>
    <sheetView workbookViewId="0">
      <selection activeCell="G21" sqref="G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2.425781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4" ht="30.75" customHeight="1" x14ac:dyDescent="0.2">
      <c r="A2" s="55" t="s">
        <v>74</v>
      </c>
      <c r="B2" s="55"/>
      <c r="C2" s="55"/>
      <c r="D2" s="55"/>
      <c r="E2" s="55"/>
      <c r="F2" s="55"/>
      <c r="G2" s="55"/>
      <c r="H2" s="55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6" t="s">
        <v>32</v>
      </c>
      <c r="B6" s="58" t="s">
        <v>19</v>
      </c>
      <c r="C6" s="60" t="s">
        <v>20</v>
      </c>
      <c r="D6" s="60" t="s">
        <v>21</v>
      </c>
      <c r="E6" s="62" t="s">
        <v>33</v>
      </c>
      <c r="F6" s="64" t="s">
        <v>132</v>
      </c>
      <c r="G6" s="65"/>
      <c r="H6" s="66"/>
      <c r="I6"/>
      <c r="J6"/>
      <c r="K6"/>
      <c r="L6"/>
      <c r="M6"/>
      <c r="N6"/>
    </row>
    <row r="7" spans="1:14" s="8" customFormat="1" ht="21" customHeight="1" thickBot="1" x14ac:dyDescent="0.25">
      <c r="A7" s="57"/>
      <c r="B7" s="59"/>
      <c r="C7" s="61"/>
      <c r="D7" s="61"/>
      <c r="E7" s="63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9" t="s">
        <v>108</v>
      </c>
      <c r="C9" s="27" t="s">
        <v>115</v>
      </c>
      <c r="D9" s="26" t="s">
        <v>53</v>
      </c>
      <c r="E9" s="28" t="s">
        <v>130</v>
      </c>
      <c r="F9" s="33"/>
      <c r="G9" s="30">
        <v>108.09</v>
      </c>
      <c r="H9" s="30">
        <f t="shared" ref="H9:H17" si="0">G9+F9</f>
        <v>108.09</v>
      </c>
      <c r="L9"/>
      <c r="M9"/>
      <c r="N9"/>
    </row>
    <row r="10" spans="1:14" s="4" customFormat="1" ht="43.5" customHeight="1" x14ac:dyDescent="0.2">
      <c r="A10" s="2">
        <v>2</v>
      </c>
      <c r="B10" s="28" t="s">
        <v>51</v>
      </c>
      <c r="C10" s="27" t="s">
        <v>52</v>
      </c>
      <c r="D10" s="27" t="s">
        <v>53</v>
      </c>
      <c r="E10" s="28" t="s">
        <v>54</v>
      </c>
      <c r="F10" s="31"/>
      <c r="G10" s="30">
        <v>33</v>
      </c>
      <c r="H10" s="30">
        <f t="shared" si="0"/>
        <v>33</v>
      </c>
      <c r="L10"/>
      <c r="M10"/>
      <c r="N10"/>
    </row>
    <row r="11" spans="1:14" ht="24" customHeight="1" x14ac:dyDescent="0.2">
      <c r="A11" s="2">
        <v>3</v>
      </c>
      <c r="B11" s="32" t="s">
        <v>65</v>
      </c>
      <c r="C11" s="27"/>
      <c r="D11" s="27"/>
      <c r="E11" s="28"/>
      <c r="F11" s="30"/>
      <c r="G11" s="33">
        <v>40.24</v>
      </c>
      <c r="H11" s="30">
        <f t="shared" si="0"/>
        <v>40.24</v>
      </c>
      <c r="L11"/>
      <c r="M11"/>
      <c r="N11"/>
    </row>
    <row r="12" spans="1:14" ht="20.25" customHeight="1" x14ac:dyDescent="0.2">
      <c r="A12" s="2">
        <v>4</v>
      </c>
      <c r="B12" s="34" t="s">
        <v>144</v>
      </c>
      <c r="C12" s="27" t="s">
        <v>134</v>
      </c>
      <c r="D12" s="26" t="s">
        <v>135</v>
      </c>
      <c r="E12" s="28" t="s">
        <v>149</v>
      </c>
      <c r="F12" s="30"/>
      <c r="G12" s="31">
        <v>217.83</v>
      </c>
      <c r="H12" s="30">
        <f t="shared" si="0"/>
        <v>217.83</v>
      </c>
      <c r="L12"/>
      <c r="M12"/>
      <c r="N12"/>
    </row>
    <row r="13" spans="1:14" ht="24.75" customHeight="1" x14ac:dyDescent="0.2">
      <c r="A13" s="2">
        <v>5</v>
      </c>
      <c r="B13" s="28" t="s">
        <v>102</v>
      </c>
      <c r="C13" s="26" t="s">
        <v>105</v>
      </c>
      <c r="D13" s="26" t="s">
        <v>24</v>
      </c>
      <c r="E13" s="28" t="s">
        <v>104</v>
      </c>
      <c r="F13" s="30"/>
      <c r="G13" s="33">
        <v>54.95</v>
      </c>
      <c r="H13" s="30">
        <f t="shared" si="0"/>
        <v>54.95</v>
      </c>
      <c r="L13"/>
      <c r="M13"/>
      <c r="N13"/>
    </row>
    <row r="14" spans="1:14" ht="24.75" customHeight="1" x14ac:dyDescent="0.2">
      <c r="A14" s="2">
        <v>6</v>
      </c>
      <c r="B14" s="28" t="s">
        <v>102</v>
      </c>
      <c r="C14" s="26" t="s">
        <v>103</v>
      </c>
      <c r="D14" s="26" t="s">
        <v>31</v>
      </c>
      <c r="E14" s="28" t="s">
        <v>106</v>
      </c>
      <c r="F14" s="30"/>
      <c r="G14" s="30">
        <v>48.17</v>
      </c>
      <c r="H14" s="30">
        <f t="shared" si="0"/>
        <v>48.17</v>
      </c>
      <c r="M14"/>
      <c r="N14"/>
    </row>
    <row r="15" spans="1:14" ht="20.25" customHeight="1" x14ac:dyDescent="0.2">
      <c r="A15" s="2">
        <v>7</v>
      </c>
      <c r="B15" s="29" t="s">
        <v>152</v>
      </c>
      <c r="C15" s="27" t="s">
        <v>94</v>
      </c>
      <c r="D15" s="26" t="s">
        <v>39</v>
      </c>
      <c r="E15" s="28" t="s">
        <v>98</v>
      </c>
      <c r="F15" s="30"/>
      <c r="G15" s="33">
        <v>531.25</v>
      </c>
      <c r="H15" s="30">
        <f t="shared" si="0"/>
        <v>531.25</v>
      </c>
      <c r="M15"/>
      <c r="N15"/>
    </row>
    <row r="16" spans="1:14" ht="20.25" customHeight="1" x14ac:dyDescent="0.2">
      <c r="A16" s="2">
        <v>8</v>
      </c>
      <c r="B16" s="29" t="s">
        <v>44</v>
      </c>
      <c r="C16" s="27" t="s">
        <v>161</v>
      </c>
      <c r="D16" s="27" t="s">
        <v>45</v>
      </c>
      <c r="E16" s="28" t="s">
        <v>46</v>
      </c>
      <c r="F16" s="31"/>
      <c r="G16" s="30">
        <v>145.80000000000001</v>
      </c>
      <c r="H16" s="30">
        <f t="shared" si="0"/>
        <v>145.80000000000001</v>
      </c>
      <c r="M16"/>
      <c r="N16"/>
    </row>
    <row r="17" spans="1:14" ht="20.25" customHeight="1" thickBot="1" x14ac:dyDescent="0.25">
      <c r="A17" s="42">
        <v>9</v>
      </c>
      <c r="B17" s="28" t="s">
        <v>126</v>
      </c>
      <c r="C17" s="27" t="s">
        <v>154</v>
      </c>
      <c r="D17" s="27" t="s">
        <v>39</v>
      </c>
      <c r="E17" s="28" t="s">
        <v>127</v>
      </c>
      <c r="F17" s="33"/>
      <c r="G17" s="30">
        <v>116.5</v>
      </c>
      <c r="H17" s="30">
        <f t="shared" si="0"/>
        <v>116.5</v>
      </c>
      <c r="M17"/>
      <c r="N17"/>
    </row>
    <row r="18" spans="1:14" ht="24" customHeight="1" thickBot="1" x14ac:dyDescent="0.25">
      <c r="A18" s="71" t="s">
        <v>119</v>
      </c>
      <c r="B18" s="72"/>
      <c r="C18" s="43"/>
      <c r="D18" s="43"/>
      <c r="E18" s="44"/>
      <c r="F18" s="45">
        <f>SUM(F9:F17)</f>
        <v>0</v>
      </c>
      <c r="G18" s="45">
        <f>SUM(G9:G17)</f>
        <v>1295.83</v>
      </c>
      <c r="H18" s="45">
        <f>SUM(H9:H17)</f>
        <v>1295.83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</sheetPr>
  <dimension ref="A1:N31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54" t="s">
        <v>58</v>
      </c>
      <c r="B1" s="54"/>
      <c r="C1" s="54"/>
      <c r="D1" s="54"/>
      <c r="E1" s="54"/>
      <c r="F1" s="54"/>
      <c r="G1" s="54"/>
      <c r="H1" s="54"/>
    </row>
    <row r="2" spans="1:14" ht="30.75" customHeight="1" x14ac:dyDescent="0.2">
      <c r="A2" s="55" t="s">
        <v>73</v>
      </c>
      <c r="B2" s="55"/>
      <c r="C2" s="55"/>
      <c r="D2" s="55"/>
      <c r="E2" s="55"/>
      <c r="F2" s="55"/>
      <c r="G2" s="55"/>
      <c r="H2" s="55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56" t="s">
        <v>32</v>
      </c>
      <c r="B6" s="58" t="s">
        <v>19</v>
      </c>
      <c r="C6" s="60" t="s">
        <v>20</v>
      </c>
      <c r="D6" s="60" t="s">
        <v>21</v>
      </c>
      <c r="E6" s="62" t="s">
        <v>33</v>
      </c>
      <c r="F6" s="64" t="s">
        <v>132</v>
      </c>
      <c r="G6" s="65"/>
      <c r="H6" s="66"/>
      <c r="I6"/>
      <c r="J6"/>
      <c r="K6"/>
      <c r="L6"/>
      <c r="M6"/>
      <c r="N6"/>
    </row>
    <row r="7" spans="1:14" s="8" customFormat="1" ht="21" customHeight="1" thickBot="1" x14ac:dyDescent="0.25">
      <c r="A7" s="57"/>
      <c r="B7" s="59"/>
      <c r="C7" s="61"/>
      <c r="D7" s="61"/>
      <c r="E7" s="63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40">
        <v>11</v>
      </c>
      <c r="I8"/>
      <c r="J8"/>
      <c r="K8"/>
      <c r="L8"/>
      <c r="M8"/>
      <c r="N8"/>
    </row>
    <row r="9" spans="1:14" s="10" customFormat="1" ht="25.5" customHeight="1" x14ac:dyDescent="0.2">
      <c r="A9" s="25">
        <v>1</v>
      </c>
      <c r="B9" s="46" t="s">
        <v>129</v>
      </c>
      <c r="C9" s="26"/>
      <c r="D9" s="27"/>
      <c r="E9" s="28"/>
      <c r="F9" s="33"/>
      <c r="G9" s="33">
        <v>59</v>
      </c>
      <c r="H9" s="30">
        <f>G9+F9</f>
        <v>59</v>
      </c>
      <c r="L9"/>
      <c r="M9"/>
      <c r="N9"/>
    </row>
    <row r="10" spans="1:14" s="10" customFormat="1" ht="25.5" customHeight="1" x14ac:dyDescent="0.2">
      <c r="A10" s="25">
        <v>2</v>
      </c>
      <c r="B10" s="28" t="s">
        <v>142</v>
      </c>
      <c r="C10" s="27" t="s">
        <v>143</v>
      </c>
      <c r="D10" s="27" t="s">
        <v>88</v>
      </c>
      <c r="E10" s="28" t="s">
        <v>166</v>
      </c>
      <c r="F10" s="30"/>
      <c r="G10" s="30">
        <v>251.2</v>
      </c>
      <c r="H10" s="30">
        <f>G10+F10</f>
        <v>251.2</v>
      </c>
      <c r="L10"/>
      <c r="M10"/>
      <c r="N10"/>
    </row>
    <row r="11" spans="1:14" s="10" customFormat="1" ht="25.5" customHeight="1" x14ac:dyDescent="0.2">
      <c r="A11" s="25">
        <v>3</v>
      </c>
      <c r="B11" s="29" t="s">
        <v>108</v>
      </c>
      <c r="C11" s="27" t="s">
        <v>115</v>
      </c>
      <c r="D11" s="26" t="s">
        <v>53</v>
      </c>
      <c r="E11" s="28" t="s">
        <v>130</v>
      </c>
      <c r="F11" s="33"/>
      <c r="G11" s="30">
        <v>108.09</v>
      </c>
      <c r="H11" s="30">
        <f>G11+F11</f>
        <v>108.09</v>
      </c>
      <c r="L11"/>
      <c r="M11"/>
      <c r="N11"/>
    </row>
    <row r="12" spans="1:14" s="10" customFormat="1" ht="25.5" customHeight="1" thickBot="1" x14ac:dyDescent="0.25">
      <c r="A12" s="51">
        <v>4</v>
      </c>
      <c r="B12" s="47" t="s">
        <v>7</v>
      </c>
      <c r="C12" s="48" t="s">
        <v>8</v>
      </c>
      <c r="D12" s="48"/>
      <c r="E12" s="47" t="s">
        <v>9</v>
      </c>
      <c r="F12" s="49"/>
      <c r="G12" s="49">
        <v>93.7</v>
      </c>
      <c r="H12" s="49">
        <f>G12+F12</f>
        <v>93.7</v>
      </c>
      <c r="L12"/>
      <c r="M12"/>
      <c r="N12"/>
    </row>
    <row r="13" spans="1:14" ht="21.75" customHeight="1" thickBot="1" x14ac:dyDescent="0.25">
      <c r="A13" s="71" t="s">
        <v>119</v>
      </c>
      <c r="B13" s="72"/>
      <c r="C13" s="43"/>
      <c r="D13" s="43"/>
      <c r="E13" s="44"/>
      <c r="F13" s="50">
        <f>SUM(F9:F12)</f>
        <v>0</v>
      </c>
      <c r="G13" s="50">
        <f>SUM(G9:G12)</f>
        <v>511.98999999999995</v>
      </c>
      <c r="H13" s="50">
        <f>SUM(H9:H12)</f>
        <v>511.98999999999995</v>
      </c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1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</sheetData>
  <mergeCells count="9">
    <mergeCell ref="A13:B13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2013-1</vt:lpstr>
      <vt:lpstr>2013-2</vt:lpstr>
      <vt:lpstr>2013-3</vt:lpstr>
      <vt:lpstr>2013-4</vt:lpstr>
      <vt:lpstr>2013-5</vt:lpstr>
      <vt:lpstr>2013-6</vt:lpstr>
      <vt:lpstr>2013-7</vt:lpstr>
      <vt:lpstr>2013-8</vt:lpstr>
      <vt:lpstr>2013-9</vt:lpstr>
      <vt:lpstr>YNDHANUR</vt:lpstr>
      <vt:lpstr>Sheet1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Vigen</dc:creator>
  <cp:lastModifiedBy>Karen Yepiskoposyan</cp:lastModifiedBy>
  <cp:lastPrinted>2022-01-11T07:08:02Z</cp:lastPrinted>
  <dcterms:created xsi:type="dcterms:W3CDTF">1996-10-14T23:33:28Z</dcterms:created>
  <dcterms:modified xsi:type="dcterms:W3CDTF">2025-01-14T06:56:23Z</dcterms:modified>
  <cp:keywords>https://mul2-mnp.gov.am/tasks/598922/oneclick?token=d47e46d7f1d14e4f76c17eb5ccaf31b6</cp:keywords>
</cp:coreProperties>
</file>