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/>
  <xr:revisionPtr revIDLastSave="0" documentId="13_ncr:1_{0B2A9681-C9F2-4281-B8B0-E7796980D6CB}" xr6:coauthVersionLast="47" xr6:coauthVersionMax="47" xr10:uidLastSave="{00000000-0000-0000-0000-000000000000}"/>
  <bookViews>
    <workbookView xWindow="-120" yWindow="-120" windowWidth="29040" windowHeight="15720" tabRatio="982" xr2:uid="{00000000-000D-0000-FFFF-FFFF00000000}"/>
  </bookViews>
  <sheets>
    <sheet name="2026-28_bazayin,+nor cragrer" sheetId="33" r:id="rId1"/>
  </sheets>
  <externalReferences>
    <externalReference r:id="rId2"/>
    <externalReference r:id="rId3"/>
  </externalReferences>
  <definedNames>
    <definedName name="AgencyCode">#REF!</definedName>
    <definedName name="AgencyName">#REF!</definedName>
    <definedName name="ampop_krchat">#REF!</definedName>
    <definedName name="BOP">#REF!</definedName>
    <definedName name="BOPfoot">#REF!</definedName>
    <definedName name="cv">[1]Year!$G$2</definedName>
    <definedName name="DebtCG">#REF!</definedName>
    <definedName name="DebtGG">#REF!</definedName>
    <definedName name="Functional1">#REF!</definedName>
    <definedName name="G0">#REF!</definedName>
    <definedName name="MonExo">#REF!</definedName>
    <definedName name="MonGrow">#REF!</definedName>
    <definedName name="PANature">#REF!</definedName>
    <definedName name="PAType">#REF!</definedName>
    <definedName name="Performance2">#REF!</definedName>
    <definedName name="PerformanceType">#REF!</definedName>
    <definedName name="_xlnm.Print_Area" localSheetId="0">'2026-28_bazayin,+nor cragrer'!$A$3:$T$60</definedName>
    <definedName name="_xlnm.Print_Titles" localSheetId="0">'2026-28_bazayin,+nor cragrer'!$5:$6</definedName>
    <definedName name="RealExo">#REF!</definedName>
    <definedName name="RealPercent">#REF!</definedName>
    <definedName name="sv">#REF!</definedName>
    <definedName name="T0">#REF!</definedName>
    <definedName name="Table_2._Turkey__Exogenous_assumptions">#REF!</definedName>
    <definedName name="vc">[1]Year!$G$13</definedName>
    <definedName name="vlom">#REF!</definedName>
    <definedName name="vs">#REF!</definedName>
    <definedName name="Z_248BE2BA_E445_11D3_BFE0_00003960F508_.wvu.Cols">#REF!</definedName>
    <definedName name="դդֆդ">#REF!</definedName>
    <definedName name="վարի">#REF!</definedName>
    <definedName name="տն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7" i="33" l="1"/>
  <c r="G9" i="33"/>
  <c r="J49" i="33" l="1"/>
  <c r="I49" i="33"/>
  <c r="H49" i="33"/>
  <c r="K10" i="33" l="1"/>
  <c r="L10" i="33"/>
  <c r="M10" i="33"/>
  <c r="K12" i="33"/>
  <c r="L12" i="33"/>
  <c r="M12" i="33"/>
  <c r="K11" i="33"/>
  <c r="L11" i="33"/>
  <c r="M11" i="33"/>
  <c r="K9" i="33"/>
  <c r="L9" i="33"/>
  <c r="M9" i="33"/>
  <c r="R55" i="33" l="1"/>
  <c r="S55" i="33"/>
  <c r="Q57" i="33"/>
  <c r="R57" i="33"/>
  <c r="S57" i="33"/>
  <c r="Q58" i="33"/>
  <c r="R58" i="33"/>
  <c r="S58" i="33"/>
  <c r="Q41" i="33"/>
  <c r="Q47" i="33"/>
  <c r="R47" i="33"/>
  <c r="S47" i="33"/>
  <c r="Q48" i="33"/>
  <c r="R48" i="33"/>
  <c r="S48" i="33"/>
  <c r="R49" i="33"/>
  <c r="S49" i="33"/>
  <c r="Q50" i="33"/>
  <c r="R50" i="33"/>
  <c r="S50" i="33"/>
  <c r="Q51" i="33"/>
  <c r="R51" i="33"/>
  <c r="S51" i="33"/>
  <c r="Q40" i="33"/>
  <c r="R40" i="33"/>
  <c r="S40" i="33"/>
  <c r="R39" i="33"/>
  <c r="Q39" i="33"/>
  <c r="P37" i="33"/>
  <c r="S37" i="33" s="1"/>
  <c r="S36" i="33" s="1"/>
  <c r="R37" i="33"/>
  <c r="R36" i="33" s="1"/>
  <c r="N37" i="33"/>
  <c r="Q35" i="33"/>
  <c r="R35" i="33"/>
  <c r="S35" i="33"/>
  <c r="H11" i="33"/>
  <c r="I11" i="33"/>
  <c r="J11" i="33"/>
  <c r="G10" i="33"/>
  <c r="H10" i="33"/>
  <c r="I10" i="33"/>
  <c r="J10" i="33"/>
  <c r="F10" i="33"/>
  <c r="Q16" i="33"/>
  <c r="R16" i="33"/>
  <c r="S16" i="33"/>
  <c r="Q17" i="33"/>
  <c r="R18" i="33"/>
  <c r="S18" i="33"/>
  <c r="Q19" i="33"/>
  <c r="R19" i="33"/>
  <c r="S19" i="33"/>
  <c r="Q20" i="33"/>
  <c r="R20" i="33"/>
  <c r="S20" i="33"/>
  <c r="Q21" i="33"/>
  <c r="Q22" i="33"/>
  <c r="F9" i="33"/>
  <c r="G14" i="33"/>
  <c r="F14" i="33"/>
  <c r="B23" i="33"/>
  <c r="R27" i="33"/>
  <c r="S27" i="33"/>
  <c r="Q27" i="33"/>
  <c r="C27" i="33"/>
  <c r="B27" i="33"/>
  <c r="R26" i="33"/>
  <c r="S26" i="33"/>
  <c r="Q26" i="33"/>
  <c r="B26" i="33"/>
  <c r="R25" i="33"/>
  <c r="S25" i="33"/>
  <c r="Q25" i="33"/>
  <c r="B25" i="33"/>
  <c r="B30" i="33"/>
  <c r="K14" i="33"/>
  <c r="L14" i="33"/>
  <c r="M14" i="33"/>
  <c r="H60" i="33"/>
  <c r="I60" i="33" s="1"/>
  <c r="R60" i="33" s="1"/>
  <c r="M59" i="33"/>
  <c r="L59" i="33"/>
  <c r="K59" i="33"/>
  <c r="G59" i="33"/>
  <c r="F59" i="33"/>
  <c r="J56" i="33"/>
  <c r="I56" i="33"/>
  <c r="H56" i="33"/>
  <c r="G56" i="33"/>
  <c r="G52" i="33" s="1"/>
  <c r="J54" i="33"/>
  <c r="S54" i="33" s="1"/>
  <c r="I54" i="33"/>
  <c r="R54" i="33" s="1"/>
  <c r="H54" i="33"/>
  <c r="Q54" i="33" s="1"/>
  <c r="J53" i="33"/>
  <c r="I53" i="33"/>
  <c r="H53" i="33"/>
  <c r="Q53" i="33" s="1"/>
  <c r="M52" i="33"/>
  <c r="L52" i="33"/>
  <c r="K52" i="33"/>
  <c r="F52" i="33"/>
  <c r="L8" i="33"/>
  <c r="L7" i="33" s="1"/>
  <c r="H46" i="33"/>
  <c r="I46" i="33" s="1"/>
  <c r="R46" i="33" s="1"/>
  <c r="H45" i="33"/>
  <c r="Q45" i="33" s="1"/>
  <c r="H44" i="33"/>
  <c r="I44" i="33" s="1"/>
  <c r="R44" i="33" s="1"/>
  <c r="H43" i="33"/>
  <c r="Q43" i="33" s="1"/>
  <c r="H42" i="33"/>
  <c r="I42" i="33" s="1"/>
  <c r="R42" i="33" s="1"/>
  <c r="I41" i="33"/>
  <c r="J41" i="33" s="1"/>
  <c r="S41" i="33" s="1"/>
  <c r="G38" i="33"/>
  <c r="F38" i="33"/>
  <c r="M36" i="33"/>
  <c r="L36" i="33"/>
  <c r="K36" i="33"/>
  <c r="J36" i="33"/>
  <c r="I36" i="33"/>
  <c r="H36" i="33"/>
  <c r="G36" i="33"/>
  <c r="F36" i="33"/>
  <c r="J34" i="33"/>
  <c r="S34" i="33" s="1"/>
  <c r="I34" i="33"/>
  <c r="R34" i="33" s="1"/>
  <c r="H34" i="33"/>
  <c r="Q34" i="33" s="1"/>
  <c r="J33" i="33"/>
  <c r="I33" i="33"/>
  <c r="H33" i="33"/>
  <c r="G33" i="33"/>
  <c r="F33" i="33"/>
  <c r="F31" i="33" s="1"/>
  <c r="J32" i="33"/>
  <c r="I32" i="33"/>
  <c r="H32" i="33"/>
  <c r="G32" i="33"/>
  <c r="M31" i="33"/>
  <c r="L31" i="33"/>
  <c r="K31" i="33"/>
  <c r="I22" i="33"/>
  <c r="R22" i="33" s="1"/>
  <c r="I21" i="33"/>
  <c r="H18" i="33"/>
  <c r="Q18" i="33" s="1"/>
  <c r="I17" i="33"/>
  <c r="H15" i="33"/>
  <c r="G12" i="33"/>
  <c r="F12" i="33"/>
  <c r="G11" i="33"/>
  <c r="F11" i="33"/>
  <c r="R56" i="33" l="1"/>
  <c r="R33" i="33"/>
  <c r="Q56" i="33"/>
  <c r="I9" i="33"/>
  <c r="Q60" i="33"/>
  <c r="Q59" i="33" s="1"/>
  <c r="S56" i="33"/>
  <c r="Q32" i="33"/>
  <c r="R32" i="33"/>
  <c r="S32" i="33"/>
  <c r="P31" i="33"/>
  <c r="S33" i="33"/>
  <c r="O52" i="33"/>
  <c r="R53" i="33"/>
  <c r="R52" i="33" s="1"/>
  <c r="P52" i="33"/>
  <c r="S53" i="33"/>
  <c r="N31" i="33"/>
  <c r="Q33" i="33"/>
  <c r="R41" i="33"/>
  <c r="S39" i="33"/>
  <c r="S11" i="33" s="1"/>
  <c r="N9" i="33"/>
  <c r="M38" i="33"/>
  <c r="M8" i="33"/>
  <c r="M7" i="33" s="1"/>
  <c r="Q44" i="33"/>
  <c r="N52" i="33"/>
  <c r="Q55" i="33"/>
  <c r="R11" i="33"/>
  <c r="R9" i="33"/>
  <c r="Q12" i="33"/>
  <c r="O59" i="33"/>
  <c r="Q46" i="33"/>
  <c r="Q42" i="33"/>
  <c r="Q11" i="33"/>
  <c r="R17" i="33"/>
  <c r="L13" i="33"/>
  <c r="N59" i="33"/>
  <c r="N36" i="33"/>
  <c r="Q37" i="33"/>
  <c r="Q36" i="33" s="1"/>
  <c r="O9" i="33"/>
  <c r="N11" i="33"/>
  <c r="P11" i="33"/>
  <c r="O11" i="33"/>
  <c r="P36" i="33"/>
  <c r="O36" i="33"/>
  <c r="O31" i="33"/>
  <c r="N12" i="33"/>
  <c r="R21" i="33"/>
  <c r="Q15" i="33"/>
  <c r="H9" i="33"/>
  <c r="F8" i="33"/>
  <c r="F7" i="33" s="1"/>
  <c r="F13" i="33" s="1"/>
  <c r="L38" i="33"/>
  <c r="I15" i="33"/>
  <c r="H59" i="33"/>
  <c r="J21" i="33"/>
  <c r="H52" i="33"/>
  <c r="G8" i="33"/>
  <c r="G7" i="33" s="1"/>
  <c r="I52" i="33"/>
  <c r="H12" i="33"/>
  <c r="J52" i="33"/>
  <c r="I12" i="33"/>
  <c r="J46" i="33"/>
  <c r="S46" i="33" s="1"/>
  <c r="J42" i="33"/>
  <c r="S42" i="33" s="1"/>
  <c r="J44" i="33"/>
  <c r="S44" i="33" s="1"/>
  <c r="R59" i="33"/>
  <c r="J60" i="33"/>
  <c r="I59" i="33"/>
  <c r="J22" i="33"/>
  <c r="G31" i="33"/>
  <c r="H31" i="33"/>
  <c r="J17" i="33"/>
  <c r="I31" i="33"/>
  <c r="I43" i="33"/>
  <c r="R43" i="33" s="1"/>
  <c r="I45" i="33"/>
  <c r="R45" i="33" s="1"/>
  <c r="J31" i="33"/>
  <c r="H14" i="33"/>
  <c r="Q52" i="33" l="1"/>
  <c r="Q31" i="33"/>
  <c r="S52" i="33"/>
  <c r="G13" i="33"/>
  <c r="M13" i="33"/>
  <c r="Q9" i="33"/>
  <c r="S60" i="33"/>
  <c r="S59" i="33" s="1"/>
  <c r="P59" i="33"/>
  <c r="O12" i="33"/>
  <c r="R12" i="33"/>
  <c r="O38" i="33"/>
  <c r="S17" i="33"/>
  <c r="J9" i="33"/>
  <c r="S21" i="33"/>
  <c r="S31" i="33"/>
  <c r="I14" i="33"/>
  <c r="J15" i="33"/>
  <c r="R31" i="33"/>
  <c r="J43" i="33"/>
  <c r="S43" i="33" s="1"/>
  <c r="J12" i="33"/>
  <c r="I8" i="33"/>
  <c r="I7" i="33" s="1"/>
  <c r="I38" i="33"/>
  <c r="J59" i="33"/>
  <c r="J45" i="33"/>
  <c r="S45" i="33" s="1"/>
  <c r="I13" i="33" l="1"/>
  <c r="S12" i="33"/>
  <c r="P12" i="33"/>
  <c r="S22" i="33"/>
  <c r="S9" i="33" s="1"/>
  <c r="P9" i="33"/>
  <c r="O8" i="33"/>
  <c r="R15" i="33"/>
  <c r="P38" i="33"/>
  <c r="J14" i="33"/>
  <c r="S38" i="33"/>
  <c r="R38" i="33"/>
  <c r="J38" i="33"/>
  <c r="J8" i="33"/>
  <c r="J7" i="33" s="1"/>
  <c r="P8" i="33" l="1"/>
  <c r="S15" i="33"/>
  <c r="R8" i="33"/>
  <c r="J13" i="33"/>
  <c r="C28" i="33"/>
  <c r="B28" i="33"/>
  <c r="S29" i="33"/>
  <c r="R29" i="33"/>
  <c r="Q29" i="33"/>
  <c r="B29" i="33"/>
  <c r="S8" i="33" l="1"/>
  <c r="R24" i="33" l="1"/>
  <c r="Q24" i="33"/>
  <c r="Q28" i="33" l="1"/>
  <c r="R28" i="33"/>
  <c r="S28" i="33"/>
  <c r="Q23" i="33"/>
  <c r="R23" i="33"/>
  <c r="S23" i="33"/>
  <c r="S24" i="33" l="1"/>
  <c r="Q30" i="33" l="1"/>
  <c r="N14" i="33"/>
  <c r="N10" i="33"/>
  <c r="Q10" i="33" l="1"/>
  <c r="Q14" i="33"/>
  <c r="R30" i="33" l="1"/>
  <c r="O10" i="33"/>
  <c r="O14" i="33"/>
  <c r="S30" i="33"/>
  <c r="P14" i="33"/>
  <c r="P10" i="33"/>
  <c r="P7" i="33" l="1"/>
  <c r="P13" i="33" s="1"/>
  <c r="O7" i="33"/>
  <c r="O13" i="33" s="1"/>
  <c r="S10" i="33"/>
  <c r="S7" i="33" s="1"/>
  <c r="S13" i="33" s="1"/>
  <c r="S14" i="33"/>
  <c r="R10" i="33"/>
  <c r="R7" i="33" s="1"/>
  <c r="R13" i="33" s="1"/>
  <c r="R14" i="33"/>
  <c r="H8" i="33" l="1"/>
  <c r="H7" i="33" s="1"/>
  <c r="N38" i="33"/>
  <c r="H38" i="33"/>
  <c r="K8" i="33"/>
  <c r="K7" i="33" s="1"/>
  <c r="H13" i="33" l="1"/>
  <c r="K38" i="33"/>
  <c r="N8" i="33"/>
  <c r="K13" i="33"/>
  <c r="Q49" i="33"/>
  <c r="N7" i="33" l="1"/>
  <c r="N13" i="33" s="1"/>
  <c r="Q8" i="33"/>
  <c r="Q7" i="33" s="1"/>
  <c r="Q13" i="33" s="1"/>
  <c r="Q38" i="33"/>
</calcChain>
</file>

<file path=xl/sharedStrings.xml><?xml version="1.0" encoding="utf-8"?>
<sst xmlns="http://schemas.openxmlformats.org/spreadsheetml/2006/main" count="214" uniqueCount="168">
  <si>
    <t>2026թ.</t>
  </si>
  <si>
    <t>2027թ.</t>
  </si>
  <si>
    <t>2028թ.</t>
  </si>
  <si>
    <t>Միջոցառում</t>
  </si>
  <si>
    <t xml:space="preserve"> Ախուրյան ջրավազանային տարածքի կառավարման պլանի մշակում</t>
  </si>
  <si>
    <t>ՀՀ տարածքում աղտոտված և դեգրադացված հողերի մոնիթորինգի իրականացում</t>
  </si>
  <si>
    <t>Վտանգավոր հիդրոօդերևութաբանական երևույթների կանխատեսման և վաղօրոք նախազգուշացման համակարգի հիմնում</t>
  </si>
  <si>
    <t>2028թ․</t>
  </si>
  <si>
    <t>2026թ․</t>
  </si>
  <si>
    <t>2027թ․</t>
  </si>
  <si>
    <t xml:space="preserve"> Սնդիկի  մոնիթորինգի իրականացում</t>
  </si>
  <si>
    <t>ՄԱՍ 2. ՊԵՏԱԿԱՆ ՄԱՐՄՆԻ ԿՈՂՄԻՑ ԻՐԱԿԱՆԱՑՎՈՂ ԲՅՈՒՋԵՏԱՅԻՆ ԾՐԱԳՐԵՐԸ ԵՎ ՄԻՋՈՑԱՌՈՒՄՆԵՐԸ</t>
  </si>
  <si>
    <t>Հազար դրամ</t>
  </si>
  <si>
    <t>Դասիչը</t>
  </si>
  <si>
    <t xml:space="preserve"> Շրջակա միջավայրի նախարարության /Ծրագրի /միջոցառման անվանումը9</t>
  </si>
  <si>
    <t>Ծրագրի նպատակը/Միջոցառման նկարագրությունը</t>
  </si>
  <si>
    <t xml:space="preserve"> Վերջնական արդյունքի նկարագրությունը/Միջոցառման տեսակը</t>
  </si>
  <si>
    <t>ՀՀ 2024թ. բյուջե (փաստացի)</t>
  </si>
  <si>
    <t>ՀՀ 2025թ. բյուջե (հաստատված)</t>
  </si>
  <si>
    <t>ՀՀ 2026-2028 ՄԺԾԾ բյուջետային հայտ
(բազային բյուջե)</t>
  </si>
  <si>
    <t>Ծախսային խնայողության գծով առաջարկը (-)</t>
  </si>
  <si>
    <t>Տարբերությունը 2025թ․ նկատմամբ</t>
  </si>
  <si>
    <t>Հիմնավորումներ/ Պատճառներ (այդ թվում՝ 2025 թվականի հաստատված բյուջեի նկատմամբ 2026թ. բազային բյուջեի տարբերության պատճառները ըստ հիմնական գործոնների*</t>
  </si>
  <si>
    <t>2027</t>
  </si>
  <si>
    <t>2028</t>
  </si>
  <si>
    <t>Ծրագրի</t>
  </si>
  <si>
    <t>Ընդամենը շրջակա միջավայրի  նախարարություն
այդ թվում`</t>
  </si>
  <si>
    <t>Ընթացիկ</t>
  </si>
  <si>
    <t>Կապիտալ</t>
  </si>
  <si>
    <t xml:space="preserve">Գերմանիայի զարգացման վարկերի բանկի (KFW)  դրամաշնորհային ծրագիր </t>
  </si>
  <si>
    <t>‹‹ԲԾԻԳ›› ՊՀ կողմից իրականացվող դրամաշնորհային ծրագրեր</t>
  </si>
  <si>
    <t>Ցուցանիշը առանց KFW-ի և ԲԾԻԳ-ի դրամաշնորհային ծրագրերի</t>
  </si>
  <si>
    <t>Շրջակա միջավայրի վրա ազդեցության գնահատում և մոնիթորինգ</t>
  </si>
  <si>
    <t>Նպաստել շրջակա միջավայրի և բնական ռեսուրսների (բացառությամբ օգտակար հանածոների)
պահպանությանը</t>
  </si>
  <si>
    <t>Շրջակա միջավայրի վերաբերյալ ամբողջական տեղեկատվության հրապարակում</t>
  </si>
  <si>
    <t xml:space="preserve"> Շրջակա միջավայրի վրա ազդեցության գնահատում և փորձաքննություն</t>
  </si>
  <si>
    <t xml:space="preserve"> Շրջակա միջավայրի վրա ազդեցության գնահատման և փորձաքննության աշխատանքներ </t>
  </si>
  <si>
    <t xml:space="preserve"> Ծառայությունների մատուցում </t>
  </si>
  <si>
    <t xml:space="preserve"> Հիդրոօդերևութաբանության, շրջակա  միջավայրի մոնիտորինգ  և տեղեկատվության  ապահովում</t>
  </si>
  <si>
    <t xml:space="preserve"> Հիդրոօդերևութաբանություն, շրջակա միջավայրի մոնիթորինգի տեղեկատվության տրամադրման  աշխատանքներ </t>
  </si>
  <si>
    <t>«Անցում էլեկտրական շարժունակությանը Հայաստանում» դրամաշնորհային ծրագրի կազմակերպչական աշխատանքների իրականացում</t>
  </si>
  <si>
    <t xml:space="preserve"> «Անցում էլեկտրական շարժունակությանը Հայաստանում» դրամաշնորհային ծրագրի կազմակերպչական և կառավարման միջոցառումների իրականացման աշխատանքների կազմակերպում </t>
  </si>
  <si>
    <t>«Շենքերի ոլորտում չափողականություն, հաշվետվողականություն և հավաստագրում (ՉՀՀ)» համակարգի ստեղծում և գիտելիքների կառավարում</t>
  </si>
  <si>
    <t xml:space="preserve"> ՀՀ հանրային նշանակության շենքերի և այլ հասարակական կառույցների էներգախնայողության հաշվարկման  համակարգի ստեղծման, ենթաօրենսդրական փաթեթի մշակման և համակարգի արդյունավետության վերաբերյալ տեղեկատվության հանրայնացման աշխատանքների իրականացում </t>
  </si>
  <si>
    <t>«Հայաստանի դիմակայուն լանդշաֆտներ» ծրագրի նախապատրաստման դրամաշնորհային ծրագիր</t>
  </si>
  <si>
    <t xml:space="preserve"> «Հայաստանի դիմակայուն լանդշաֆտների ծրագրի» շրջանակներում համապատասխան փաստաթղթերի և ձեռնարկների մշակում և Հյուսիսային Կապան և Տանձուտ լքված հանքավայրերի տեղամասերում ռեկուլտիվացիայի աշխատանքների իրականացում </t>
  </si>
  <si>
    <t>«Սևանի լճի ավազանում հողային ռեսուրսների և արժեքավոր էկոհամակարգերի պահպանում և կայուն կառավարում՝ ուղղված բազմակի օգուտների»</t>
  </si>
  <si>
    <t xml:space="preserve"> Սևանա լճի ավազանի հողերի դեգրադացիայի նվազեցում և կենսաբազմազանության պահպանում: Ծրագիրը նաև ուղղված է  արոտավայրերի կայուն կառավարմանը և կայուն գյուղատնտեսական գործելակերպերի ապահովմանը`  հատկապես բնության հատուկ պահպանվող տարածքների շրջակայքում: </t>
  </si>
  <si>
    <t>«Անցում էլեկտրական շարժունակությանը Հայաստանում» դրամաշնորհային ծրագրի շրջանակներում պետական կառույցներին աջակցություն</t>
  </si>
  <si>
    <t>«Անցում էլեկտրական շարժունակությանը
Հայաստանում» դրամաշնորհային ծրագրի
շրջանակներում աջակցություն պետական
կառույցներին՝ էլեկտրամոբիլների շահագործման
անցման նպատակով</t>
  </si>
  <si>
    <t>«Շրջակա միջավայրի վրա ազդեցության փորձաքննական
կենտրոն» ՊՈԱԿ-ի տեխնիկական հագեցվածության բարելավում</t>
  </si>
  <si>
    <t xml:space="preserve">«Շրջակա միջավայրի վրա ազդեցության փորձաքննական կենտրոն» ՊՈԱԿ-ի կարիքների համար գույքի, համակարգչային և այլ սարքավորումների ձեռքբերում </t>
  </si>
  <si>
    <t xml:space="preserve"> Այլ պետական կազմակերպությունների կողմից օգտագործվող ոչ ֆինանսական ակտիվների հետ գործառնություններ </t>
  </si>
  <si>
    <t xml:space="preserve">  «Հիդրոօդերևութաբանության և մոնիթորինգի կենտրոն» ՊՈԱԿ-ի տեխնիկական միջոցների արդիականացում և նոր սարքավորումների ձեռք բերում</t>
  </si>
  <si>
    <t xml:space="preserve"> 1071</t>
  </si>
  <si>
    <t xml:space="preserve"> Շրջակա միջավայրի ոլորտում պետական քաղաքականության մշակում, ծրագրերի համակարգում և մոնիտորինգ</t>
  </si>
  <si>
    <t>Շրջակա միջավայրի պահպանությանն ուղղված պետական քաղաքականության մշակում և իրականացում</t>
  </si>
  <si>
    <t>Շրջակա միջավայրի պահպանությանն ուղղված օրենսդրական դաշտի բարելավում, իրականացվող ծրագրերի ազդեցության և արդյունավետության աճ</t>
  </si>
  <si>
    <t xml:space="preserve"> Շրջակա միջավայրի ոլորտում քաղաքականության մշակում, ծրագրերի համակարգում և մոնիտորինգ</t>
  </si>
  <si>
    <t xml:space="preserve">Շրջակա միջավայրի պահպանությանն ուղղված օրենսդրական դաշտի բարելավում, իրականացվող ծրագրերի արդյունավետության  ապահովում </t>
  </si>
  <si>
    <r>
      <t>Շրջակա միջավայրի նախարարության աշխատակազմի</t>
    </r>
    <r>
      <rPr>
        <sz val="11"/>
        <rFont val="GHEA Grapalat"/>
        <family val="3"/>
      </rPr>
      <t xml:space="preserve"> պահպանման ծախսեր:
Հաստիքային միավորների թիվը՝ 215:
2025թ․ համեմատ նախատեսված ավելացումները պայմանավորված են՝
1) Աշխատավարձի բնականոն աճի` </t>
    </r>
    <r>
      <rPr>
        <b/>
        <sz val="11"/>
        <rFont val="GHEA Grapalat"/>
        <family val="3"/>
      </rPr>
      <t>6.7</t>
    </r>
    <r>
      <rPr>
        <sz val="11"/>
        <rFont val="GHEA Grapalat"/>
        <family val="3"/>
      </rPr>
      <t xml:space="preserve"> մլն դրամ, 
2) էլ․էներգիայի՝ </t>
    </r>
    <r>
      <rPr>
        <b/>
        <sz val="11"/>
        <rFont val="GHEA Grapalat"/>
        <family val="3"/>
      </rPr>
      <t>5</t>
    </r>
    <r>
      <rPr>
        <sz val="11"/>
        <rFont val="GHEA Grapalat"/>
        <family val="3"/>
      </rPr>
      <t xml:space="preserve"> մլն դրամ (օդորակիչների քանակի աճի),
3) արտասահմանյան գործուղումների՝ </t>
    </r>
    <r>
      <rPr>
        <b/>
        <sz val="11"/>
        <rFont val="GHEA Grapalat"/>
        <family val="3"/>
      </rPr>
      <t>9.3</t>
    </r>
    <r>
      <rPr>
        <sz val="11"/>
        <rFont val="GHEA Grapalat"/>
        <family val="3"/>
      </rPr>
      <t xml:space="preserve"> մլն․դրամ,
4) Կապի ծառայությունների՝</t>
    </r>
    <r>
      <rPr>
        <b/>
        <sz val="11"/>
        <rFont val="GHEA Grapalat"/>
        <family val="3"/>
      </rPr>
      <t xml:space="preserve"> 11.6</t>
    </r>
    <r>
      <rPr>
        <sz val="11"/>
        <rFont val="GHEA Grapalat"/>
        <family val="3"/>
      </rPr>
      <t xml:space="preserve"> մլն դրամ, որից ջրերի SMS   հաղորդագրությունների համար՝ </t>
    </r>
    <r>
      <rPr>
        <b/>
        <sz val="11"/>
        <rFont val="GHEA Grapalat"/>
        <family val="3"/>
      </rPr>
      <t>6.6</t>
    </r>
    <r>
      <rPr>
        <sz val="11"/>
        <rFont val="GHEA Grapalat"/>
        <family val="3"/>
      </rPr>
      <t xml:space="preserve"> մլն․դրամ, և փոստային ծանրոցների քանակի աճ,
5) Համակարգչային ծառայությունների՝</t>
    </r>
    <r>
      <rPr>
        <b/>
        <sz val="11"/>
        <rFont val="GHEA Grapalat"/>
        <family val="3"/>
      </rPr>
      <t xml:space="preserve"> 14.4</t>
    </r>
    <r>
      <rPr>
        <sz val="11"/>
        <rFont val="GHEA Grapalat"/>
        <family val="3"/>
      </rPr>
      <t xml:space="preserve"> մլն դրամ (scada.env.am հարթակի ծրագրային ապահովման սպասարկման ծառայության համար),
6) այլ ծախսերի՝ </t>
    </r>
    <r>
      <rPr>
        <b/>
        <sz val="11"/>
        <rFont val="GHEA Grapalat"/>
        <family val="3"/>
      </rPr>
      <t xml:space="preserve">2․7 </t>
    </r>
    <r>
      <rPr>
        <sz val="11"/>
        <rFont val="GHEA Grapalat"/>
        <family val="3"/>
      </rPr>
      <t xml:space="preserve">մլն դրամ (պետական տուրք դատ․ հայցերի աճ):
</t>
    </r>
  </si>
  <si>
    <t>Շրջակա միջավայրի ոլորտի ծրագրերի իրականացում</t>
  </si>
  <si>
    <t xml:space="preserve"> Շրջակա միջավայրի ոլորտի  ծրագրերի մշակում և իրականացման համակարգում </t>
  </si>
  <si>
    <r>
      <t>2025թ․ համեմատ էլ․էներգիայի գծով ծախսի ավելացումը  պայմանավորված է գրասենյակի Էլեկտրական տաքացուցիչների և օդափոխության համակարգի էլ․ էներգիայի ծախսերի աճով։</t>
    </r>
    <r>
      <rPr>
        <b/>
        <sz val="11"/>
        <rFont val="GHEA Grapalat"/>
        <family val="3"/>
      </rPr>
      <t xml:space="preserve">
</t>
    </r>
  </si>
  <si>
    <t>ՀՀ շրջակա միջավայրի նախարարության տեխնիկական կարողությունների ընդլայնում</t>
  </si>
  <si>
    <t xml:space="preserve"> Համակարգչային սարքավորումների և գրասենյակային գույքի ձեռքբերում </t>
  </si>
  <si>
    <t xml:space="preserve"> Պետական մարմինների կողմից օգտագործվող ոչ ֆինանսական ակտիվների հետ գործառնություններ </t>
  </si>
  <si>
    <t xml:space="preserve"> Միջոցառման շրջանակներում նախատեսվում է Շրջակա միջավայրի նախարարության աշխատակազմի համար  համակարգչային տեխնիկայի և գույքի ձեռքբերում՝ վերազինման նպատակով։
 Ծախսերի ավելացումը պայմանավորված է գույքի և սարքավորումների մաշվածությամբ և տեխնիկական վերազինման բնականոն ընթացքի ապահովմամբ։</t>
  </si>
  <si>
    <t>Շրջակա միջավայրի նախարարության հատուկ սարքավորումներով և գույքով հագեցվածության բարելավում</t>
  </si>
  <si>
    <t xml:space="preserve">Քաղաքացիական պաշտպանության կառավարման համակարգի և նախարարության համակարգչային ծրագրերի բնականոն և անխափան ընթացքի ապահովում </t>
  </si>
  <si>
    <t xml:space="preserve"> 1133</t>
  </si>
  <si>
    <t>Բնապահպանական ծրագրերի իրականացում համայնքներում</t>
  </si>
  <si>
    <t>Տնտեսական գործունեության հետևանքով շրջակա միջավայրին և բնակչության առողջությանը պատճառված վնասների մեղմմանն ուղղված ծրագրերի իրականացման համակարգում</t>
  </si>
  <si>
    <t>Ազդակիր համայնքներում բարելավված շրջակա միջավայր</t>
  </si>
  <si>
    <t xml:space="preserve"> Բնապահպանական սուբվենցիաներ համայնքներին</t>
  </si>
  <si>
    <t xml:space="preserve"> Տնտեսական գործունեության հետևանքով շրջակա միջավայրին և բնակչության առողջությանը պատճառված վնասների մեղմմանն ուղղված ծրագրերի իրականացման աջակցություն ազդակիր համայնքներին </t>
  </si>
  <si>
    <t xml:space="preserve"> Տրանսֆերտների տրամադրում </t>
  </si>
  <si>
    <t xml:space="preserve">2026 թվականին սուբվենցիոն ծրագրեր կիրականացվեն ՀՀ 8 մարզերի 29 համայնքներում, ինչպես նաև Երևան համայնքում։
</t>
  </si>
  <si>
    <t xml:space="preserve"> 1155</t>
  </si>
  <si>
    <t>Բնական ռեսուրսների և բնության հատուկ պահպանվող տարածքների կառավարում</t>
  </si>
  <si>
    <t xml:space="preserve">Բնական ռեսուրսներիև կենսաբազմազանության արդյունավետ կառավարում </t>
  </si>
  <si>
    <t>Բնական պաշարների և կենսաբազմազանության վերարտադրության աճի ապահովում</t>
  </si>
  <si>
    <t>Գերմանիայի զարգացման վարկերի բանկի (KFW) կողմից տրամադրվող դրամաշնորհային ծրագրի շրջանակներում ՀՀ Սյունիքի մարզի բնության հատուկ պահպանվող տարածքների կառավարման բարելավմանն ուղղված ծրագրերի իրականացում</t>
  </si>
  <si>
    <t>ՀՀ Սյունիքի մարզի բնության հատուկ պահպանվող տարածքների
կառավարման և հարակից համայնքների սոցիալ-տնտեսական
վիճակի բարելավմանն ուղղված ծրագրերի մշակման և
նախագծման աշխատանքների իրականացում</t>
  </si>
  <si>
    <t>Ծառայությունների մատուցում</t>
  </si>
  <si>
    <t xml:space="preserve"> Սևանա լճում և նրա ջրահավաք ավազանում ձկան և խեցգետնի պաշարների հաշվառում</t>
  </si>
  <si>
    <t xml:space="preserve"> Սևանա լճում և նրա ջրահավաք ավազանում ձկան և խեցգետնի պաշարների հաշվառման աշխատանքներ </t>
  </si>
  <si>
    <t>Միջոցառման շրջանակներում նախատեսվում է իրականացնել՝
1.Սևանա  լճում  ձկան  պաշարների  հաշվառում, 
2.Սևանա  լճում  խեցգետնի  պաշարների  հաշվառում,
3.Սևանա  լճի  ջրահավաք ավազանի գետերում ձկան  և  խեցգետնի  ապրելու պայմանների բացահայտում:</t>
  </si>
  <si>
    <t xml:space="preserve"> «Սևան» ազգային պարկի կառավարում</t>
  </si>
  <si>
    <t xml:space="preserve"> «Սևան» ազգային պարկի տարածքում  գիտական ուսումնասիրությունների և  անտառատնտեսական  աշխատանքների կատարում </t>
  </si>
  <si>
    <t xml:space="preserve"> «Դիլիջան» ազգային պարկի կառավարում</t>
  </si>
  <si>
    <t>«Դիլիջան» ազգային պարկի տարածքում  գիտական ուսումնասիրությունների և  անտառատնտեսական աշխատանքների կատարում</t>
  </si>
  <si>
    <t xml:space="preserve"> «Արգելոցապարկային համալիր» բնության հատուկ պահպանվող տարածքների կառավարում</t>
  </si>
  <si>
    <t xml:space="preserve">«Արգելոցապարկային համալիր» ԲՀՊ տարածքներում  գիտական ուսումնասիրությունների և  անտառատնտեսական աշխատանքների կատարում </t>
  </si>
  <si>
    <t xml:space="preserve"> «Խոսրովի անտառ» պետական արգելոցի կառավարում</t>
  </si>
  <si>
    <t xml:space="preserve"> «Խոսրովի անտառ» պետական արգելոցի տարածքում   գիտական ուսումնասիրությունների և  անտառատնտեսական  աշխատանքների կատարում </t>
  </si>
  <si>
    <t xml:space="preserve"> «Արփի լիճ» ազգային պարկի կառավարում</t>
  </si>
  <si>
    <t xml:space="preserve">«Արփի լիճ» ազգային պարկի գիտական ուսումնասիրությունների կատարում </t>
  </si>
  <si>
    <t xml:space="preserve">  «Զանգեզուր կենսոլորտային համալիր» բնության հատուկ պահպանվող տարածքների կառավարում</t>
  </si>
  <si>
    <t xml:space="preserve"> «Զանգեզուր» կենսոլորտային համալիր  ԲՀՊ տարածքներում  գիտական ուսումնասիրությունների և  անտառատնտեսական աշխատանքների կատարում </t>
  </si>
  <si>
    <t>Որսի օբյեկտ հանդիսացող կենդանիների հաշվառում</t>
  </si>
  <si>
    <t xml:space="preserve"> Որսի օբյեկտ հանդիսացող կենդանիների հաշվառման և ստացված տվյալների հիման վրա պետական կադաստրի վարման աշխատանքների իրականացում </t>
  </si>
  <si>
    <t xml:space="preserve">  2026-2028 թվականներին միջոցառման շրջանակներում նախատեվում է վերլուծել և գնահատել հիմնական որսատեսակների պոպուլյացիաների արդի վիճակը Հայաստանում, դրանցից որոշների սեզոնային որսը թույլատրելու հնարավորությունները և որսի համար նախատեսվող տարեկան օգտագործման թույլատրելի չափաքանակները՝ սահմանելով վերջիններիս որսի ժամկետները։ </t>
  </si>
  <si>
    <t xml:space="preserve"> Աջակցություն Կովկասի տարածաշրջանային բնապահպանական կենտրոնի հայաստանյան մասնաճյուղին</t>
  </si>
  <si>
    <t xml:space="preserve">Կովկասի տարածաշրջանային բնապահպանական կենտրոնի հայաստանյան մասնաճյուղի գրասենյակի վարձակալության ծառայությունների ֆինանսավորում </t>
  </si>
  <si>
    <t xml:space="preserve"> ՀՀ Նախագահ,Կարգադրություն N ՆԿ-68-Ա  համապատասխան կազմակերպություն </t>
  </si>
  <si>
    <t xml:space="preserve"> Սևանի իշխանի պաշարների վերականգնման և ձկնաբուծության զարգացման հիմնադրամի առողջացմանն ուղղված աջակցություն</t>
  </si>
  <si>
    <t xml:space="preserve"> Սևանի իշխանի պաշարների վերականգնման և ձկնաբուծության զարգացմանհիմնադրամի ծրագրի առողջացմանն ուղղված աջակցության տրամադրում </t>
  </si>
  <si>
    <t>Գերմանիայի զարգացման վարկերի բանկի (KFW) աջակցությամբ իրականացվող դրամաշնորհային ծրագրի շրջանակներում Սյունիքի մարզի ԲՀՊՏ-ներին, անտառային տարածքների, ոլորտի պետական կառույցների տեխնիկական կարողությունների բարելավում</t>
  </si>
  <si>
    <t>Սյունիքի մարզի բնության հատուկ պահպանվող տարածքների և
անտառային տարածքների պահպանությունն իրականացնող
պետական կազմակերպությունների կարողությունների հզորացում</t>
  </si>
  <si>
    <t>Այլ պետական կազմակերպությունների կողմից օգտագործվող ոչ
ֆինանսական ակտիվների հետ գործառնություննե</t>
  </si>
  <si>
    <t>ՀՀ բնության հուշարձանների ուսումնասիրություն և անձնագրավորում</t>
  </si>
  <si>
    <t xml:space="preserve">ՀՀ  բնության հուշարձանների ուսումնասիրության, վերջիններիս իրավունքի պետական գրանցման և անձնագրավորման աշխատանքների իրականացում </t>
  </si>
  <si>
    <t xml:space="preserve">Այլ պետական կազմակերպությունների կողմից օգտագործվող ոչ ֆինանսական ակտիվների հետ գործառնություններ </t>
  </si>
  <si>
    <r>
      <t xml:space="preserve">2026 թվականին նախատեսվում է  ՀՀ Արագածոտնի, Արարատի, Արմավիրի մարզերում և Երևանում՝
</t>
    </r>
    <r>
      <rPr>
        <b/>
        <sz val="11"/>
        <rFont val="GHEA Grapalat"/>
        <family val="3"/>
      </rPr>
      <t xml:space="preserve">34 հատ </t>
    </r>
    <r>
      <rPr>
        <sz val="11"/>
        <rFont val="GHEA Grapalat"/>
        <family val="3"/>
      </rPr>
      <t xml:space="preserve">բնության հուշարձանների անձնագրերի նախագծերի ներկայացում և
</t>
    </r>
    <r>
      <rPr>
        <b/>
        <sz val="11"/>
        <rFont val="GHEA Grapalat"/>
        <family val="3"/>
      </rPr>
      <t>32</t>
    </r>
    <r>
      <rPr>
        <sz val="11"/>
        <rFont val="GHEA Grapalat"/>
        <family val="3"/>
      </rPr>
      <t xml:space="preserve"> հատ անձնագրավորված բնության հուշարձանների  ցուցատախտակների տեղադրում։
</t>
    </r>
  </si>
  <si>
    <t xml:space="preserve"> 1173</t>
  </si>
  <si>
    <t xml:space="preserve"> Անտառների կառավարում</t>
  </si>
  <si>
    <t>Անտառային տարածքների կայուն կառավարում</t>
  </si>
  <si>
    <t>Կայուն կառավարվող անտառային տարածքների աճ</t>
  </si>
  <si>
    <t xml:space="preserve"> Էկոպարեկային ծառայություն </t>
  </si>
  <si>
    <t xml:space="preserve">Անտառներում և բնության հատուկ պահպանվող տարածքներում պահպանության իրականացում և համակարգում </t>
  </si>
  <si>
    <r>
      <rPr>
        <b/>
        <sz val="11"/>
        <rFont val="GHEA Grapalat"/>
        <family val="3"/>
      </rPr>
      <t xml:space="preserve"> </t>
    </r>
    <r>
      <rPr>
        <b/>
        <u/>
        <sz val="11"/>
        <rFont val="GHEA Grapalat"/>
        <family val="3"/>
      </rPr>
      <t>ՇՄ էկոպարեկային ծառայության աշխատակազմի</t>
    </r>
    <r>
      <rPr>
        <sz val="11"/>
        <rFont val="GHEA Grapalat"/>
        <family val="3"/>
      </rPr>
      <t xml:space="preserve"> պահպանում:
Հաստիքային միավորների թիվը՝</t>
    </r>
    <r>
      <rPr>
        <b/>
        <sz val="11"/>
        <rFont val="GHEA Grapalat"/>
        <family val="3"/>
      </rPr>
      <t xml:space="preserve"> 1176
</t>
    </r>
    <r>
      <rPr>
        <sz val="11"/>
        <rFont val="GHEA Grapalat"/>
        <family val="3"/>
      </rPr>
      <t xml:space="preserve">Լրացուցիչ ծախսերը պայմանավորված են 2026 թվականին Շիրակի, Արագածոտնի և Լոռու մարզային վարչությունների համալրմամբ, ինչպես նաև 2026 թվականի ընթացքում 7 մարզային վարչությունների և դրանց 18 տեղամասերի «Էկոպարեկային ծառայության մասին» ՀՀ օրենքով սահմանաված բոլոր լիազորությունների իրականացման ապահովմամամբ։
1․ աշխատավարձի գծով՝ </t>
    </r>
    <r>
      <rPr>
        <b/>
        <sz val="11"/>
        <rFont val="GHEA Grapalat"/>
        <family val="3"/>
      </rPr>
      <t>900.4</t>
    </r>
    <r>
      <rPr>
        <sz val="11"/>
        <rFont val="GHEA Grapalat"/>
        <family val="3"/>
      </rPr>
      <t xml:space="preserve"> մլն․դրամ,
2. էներգետիկ ծառայություններ՝ </t>
    </r>
    <r>
      <rPr>
        <b/>
        <sz val="11"/>
        <rFont val="GHEA Grapalat"/>
        <family val="3"/>
      </rPr>
      <t>62.0</t>
    </r>
    <r>
      <rPr>
        <sz val="11"/>
        <rFont val="GHEA Grapalat"/>
        <family val="3"/>
      </rPr>
      <t xml:space="preserve"> մլն դրամ,
3․ Շենքերի ընթացիկ նորոգում և պահպանում՝ </t>
    </r>
    <r>
      <rPr>
        <b/>
        <sz val="11"/>
        <rFont val="GHEA Grapalat"/>
        <family val="3"/>
      </rPr>
      <t>199.0</t>
    </r>
    <r>
      <rPr>
        <sz val="11"/>
        <rFont val="GHEA Grapalat"/>
        <family val="3"/>
      </rPr>
      <t xml:space="preserve"> մլն դրամ,
4․ Մեքենաների  ընթացիկ նորոգում և պահպանում՝ </t>
    </r>
    <r>
      <rPr>
        <b/>
        <sz val="11"/>
        <rFont val="GHEA Grapalat"/>
        <family val="3"/>
      </rPr>
      <t>9,8</t>
    </r>
    <r>
      <rPr>
        <sz val="11"/>
        <rFont val="GHEA Grapalat"/>
        <family val="3"/>
      </rPr>
      <t xml:space="preserve"> մլն․դրամ,
5․ Գրասենյակային նյութեր </t>
    </r>
    <r>
      <rPr>
        <b/>
        <sz val="11"/>
        <rFont val="GHEA Grapalat"/>
        <family val="3"/>
      </rPr>
      <t>31,4</t>
    </r>
    <r>
      <rPr>
        <sz val="11"/>
        <rFont val="GHEA Grapalat"/>
        <family val="3"/>
      </rPr>
      <t xml:space="preserve"> մլն․դրամ,
6․ Տրանսպորտային նյութեր՝ </t>
    </r>
    <r>
      <rPr>
        <b/>
        <sz val="11"/>
        <rFont val="GHEA Grapalat"/>
        <family val="3"/>
      </rPr>
      <t>639.7</t>
    </r>
    <r>
      <rPr>
        <sz val="11"/>
        <rFont val="GHEA Grapalat"/>
        <family val="3"/>
      </rPr>
      <t xml:space="preserve"> մլն․դրամ։
</t>
    </r>
  </si>
  <si>
    <t xml:space="preserve"> Անտառկառավարման և անտառտնտեսության վարման ծառայություններ</t>
  </si>
  <si>
    <t xml:space="preserve"> Անտառային տարածքների կառավարման և անտառտնտեսական  աշխատանքների կատարման ծառայություններ </t>
  </si>
  <si>
    <r>
      <t xml:space="preserve">Հաստիքային միավորների թիվը՝ </t>
    </r>
    <r>
      <rPr>
        <b/>
        <sz val="11"/>
        <rFont val="GHEA Grapalat"/>
        <family val="3"/>
      </rPr>
      <t xml:space="preserve">331: 
</t>
    </r>
    <r>
      <rPr>
        <sz val="11"/>
        <rFont val="GHEA Grapalat"/>
        <family val="3"/>
      </rPr>
      <t xml:space="preserve">Հատկացված գումարն ամբողջ ծավալով ուղղվում է «Հայանտառ» ՊՈԱԿ» ՊՈԱԿ-ի աշխատավարձի վճարմանը՝ </t>
    </r>
    <r>
      <rPr>
        <b/>
        <sz val="11"/>
        <rFont val="GHEA Grapalat"/>
        <family val="3"/>
      </rPr>
      <t xml:space="preserve">395.4 </t>
    </r>
    <r>
      <rPr>
        <sz val="11"/>
        <rFont val="GHEA Grapalat"/>
        <family val="3"/>
      </rPr>
      <t xml:space="preserve">մլն դրամ դրամաշնորհի ԱԱՀ՝ </t>
    </r>
    <r>
      <rPr>
        <b/>
        <sz val="11"/>
        <rFont val="GHEA Grapalat"/>
        <family val="3"/>
      </rPr>
      <t>79.1</t>
    </r>
    <r>
      <rPr>
        <sz val="11"/>
        <rFont val="GHEA Grapalat"/>
        <family val="3"/>
      </rPr>
      <t xml:space="preserve"> մլն դրամ։</t>
    </r>
    <r>
      <rPr>
        <b/>
        <sz val="11"/>
        <rFont val="GHEA Grapalat"/>
        <family val="3"/>
      </rPr>
      <t xml:space="preserve">
</t>
    </r>
  </si>
  <si>
    <t xml:space="preserve"> Անտառների կադաստրի վարում</t>
  </si>
  <si>
    <t xml:space="preserve">2026-2028թթ կադաստրի վարման միջոցառման շրջանակներում կիրականացվի համայնքներից անտառապատման նպատակով տրամադրվող տարածքների, անտառկառավարման պլանների մշակման արդյունքում ի հայտ եկած կադաստրային շեղումների շտկման և անտառային հողերի վարձակալական նպատակներով տրամադրման համար չափագրման աշխատանքներ՝ յուրաքանչյուր տարվա կտրվածքով 75 հա (1 հա 40.0 հազ․դրամ):
</t>
  </si>
  <si>
    <t xml:space="preserve"> Անտառների վնասակար օրգանիզմների դեմ պայքար</t>
  </si>
  <si>
    <t xml:space="preserve"> Անտառածածկ տարածքներում վնասատուների և հիվանդությունների դեմ պայքար</t>
  </si>
  <si>
    <r>
      <t>Միջոցառման շրջանակներում 2026-2028 թվականներին նախատեսվում է իրականացնել կենսաբանական ավիապայքարի աշխատանքներ վարակված անատառածածկ տարածքներում՝
 2026թ․_</t>
    </r>
    <r>
      <rPr>
        <b/>
        <sz val="11"/>
        <rFont val="GHEA Grapalat"/>
        <family val="3"/>
      </rPr>
      <t xml:space="preserve"> 12000</t>
    </r>
    <r>
      <rPr>
        <sz val="11"/>
        <rFont val="GHEA Grapalat"/>
        <family val="3"/>
      </rPr>
      <t xml:space="preserve"> հա, 48.0 հազ/լ միջատասպան 18.0 հ/լ սնկասպան
 2027թ․_ </t>
    </r>
    <r>
      <rPr>
        <b/>
        <sz val="11"/>
        <rFont val="GHEA Grapalat"/>
        <family val="3"/>
      </rPr>
      <t>10000</t>
    </r>
    <r>
      <rPr>
        <sz val="11"/>
        <rFont val="GHEA Grapalat"/>
        <family val="3"/>
      </rPr>
      <t xml:space="preserve"> հա, 40.0 հազ/լ միջատասպան 15.0 հ/լ սնկասպան
 2028թ․_ </t>
    </r>
    <r>
      <rPr>
        <b/>
        <sz val="11"/>
        <rFont val="GHEA Grapalat"/>
        <family val="3"/>
      </rPr>
      <t>8000</t>
    </r>
    <r>
      <rPr>
        <sz val="11"/>
        <rFont val="GHEA Grapalat"/>
        <family val="3"/>
      </rPr>
      <t xml:space="preserve"> հա, 32.0 հազ/լ միջատասպան 12.0 հ/լ սնկասպան։
</t>
    </r>
  </si>
  <si>
    <t>Էկոպարեկային ծառայության տեխնիկական կարողությունների ընդլայնում</t>
  </si>
  <si>
    <r>
      <t xml:space="preserve">Միջոցառման շրջանակներում նախատեսվում է նոր ստեղծված էկոպարեկային ծառայության վերազինման և տեխնիկական զարգացման նպատակով իրականացնել համակարգչային տեխնիկայի և գույքի ձեռքբերում՝
1․ մոբայլ համակարգ 432 հատ`   </t>
    </r>
    <r>
      <rPr>
        <b/>
        <sz val="11"/>
        <rFont val="GHEA Grapalat"/>
        <family val="3"/>
      </rPr>
      <t>148.4</t>
    </r>
    <r>
      <rPr>
        <sz val="11"/>
        <rFont val="GHEA Grapalat"/>
        <family val="3"/>
      </rPr>
      <t xml:space="preserve"> մլն․դրամ,
2․ գրասենյակային գույք`          </t>
    </r>
    <r>
      <rPr>
        <b/>
        <sz val="11"/>
        <rFont val="GHEA Grapalat"/>
        <family val="3"/>
      </rPr>
      <t xml:space="preserve">  50.6</t>
    </r>
    <r>
      <rPr>
        <sz val="11"/>
        <rFont val="GHEA Grapalat"/>
        <family val="3"/>
      </rPr>
      <t xml:space="preserve"> մլն․դրամ,
3․ ձեռքի լապտեր 120 հատ`       </t>
    </r>
    <r>
      <rPr>
        <b/>
        <sz val="11"/>
        <rFont val="GHEA Grapalat"/>
        <family val="3"/>
      </rPr>
      <t xml:space="preserve"> 11.6</t>
    </r>
    <r>
      <rPr>
        <sz val="11"/>
        <rFont val="GHEA Grapalat"/>
        <family val="3"/>
      </rPr>
      <t xml:space="preserve"> մլն․դրամ,
4․ ատրճանակ 370 հատ`           </t>
    </r>
    <r>
      <rPr>
        <b/>
        <sz val="11"/>
        <rFont val="GHEA Grapalat"/>
        <family val="3"/>
      </rPr>
      <t xml:space="preserve"> 55.5</t>
    </r>
    <r>
      <rPr>
        <sz val="11"/>
        <rFont val="GHEA Grapalat"/>
        <family val="3"/>
      </rPr>
      <t xml:space="preserve"> մլն․դրամ,
5․ համակարգիչներ 40 հատ`     </t>
    </r>
    <r>
      <rPr>
        <b/>
        <sz val="11"/>
        <rFont val="GHEA Grapalat"/>
        <family val="3"/>
      </rPr>
      <t xml:space="preserve"> 11,8</t>
    </r>
    <r>
      <rPr>
        <sz val="11"/>
        <rFont val="GHEA Grapalat"/>
        <family val="3"/>
      </rPr>
      <t xml:space="preserve"> մլն․դրամ,</t>
    </r>
  </si>
  <si>
    <t xml:space="preserve"> Անտառվերականգնման և անտառապատման աշխատանքներ</t>
  </si>
  <si>
    <t xml:space="preserve"> Անտառվերականգնման և անտառապատման աշխատանքների իրականացում </t>
  </si>
  <si>
    <t xml:space="preserve"> Այլ պետական կազմակերպությունների կողմից օգտագործվող ոչ ֆինանսական ակտիվների հետ գործառնություններ</t>
  </si>
  <si>
    <r>
      <t xml:space="preserve">2026-2028 թվականներին յուրաքանչյուր տարվա կտրվածքով նախատեսվում է իրականացնել </t>
    </r>
    <r>
      <rPr>
        <b/>
        <sz val="11"/>
        <rFont val="GHEA Grapalat"/>
        <family val="3"/>
      </rPr>
      <t>170</t>
    </r>
    <r>
      <rPr>
        <sz val="11"/>
        <rFont val="GHEA Grapalat"/>
        <family val="3"/>
      </rPr>
      <t xml:space="preserve"> հա անտառվերականգնման և անտառապատման աշխատանքներ:
Լրացուցիչ ծախսերն նախատեսված են նախորդ տարիներին հիմնադրված անտառմշակույթների և տնկարանների ագրոտեխնիկական խնամքի և լրացման աշխատանքներին։ Հաշվի առնելով, որ 2026 թվականին խնամքի և լրացման աշխատանքներն իրականացվելու են հիմնադրված անտառմշակույթների </t>
    </r>
    <r>
      <rPr>
        <b/>
        <sz val="11"/>
        <rFont val="GHEA Grapalat"/>
        <family val="3"/>
      </rPr>
      <t>170</t>
    </r>
    <r>
      <rPr>
        <sz val="11"/>
        <rFont val="GHEA Grapalat"/>
        <family val="3"/>
      </rPr>
      <t xml:space="preserve"> հա մակերեսով տարածքում, հետևաբար մեծանում է նաև նախորդ տարիներին հիմնադրված անտառմշակույթների և տնկարանների ագրոտեխնիկական խնամքի աշխատանքները, ինչպես նաև նախորդ տարիներին հիմնադրված անտառմշակույթների լրացման աշխատանքները</t>
    </r>
  </si>
  <si>
    <t xml:space="preserve"> 1186</t>
  </si>
  <si>
    <t xml:space="preserve"> Բնագիտական նմուշների պահպանություն և ցուցադրություն</t>
  </si>
  <si>
    <t>Նպաստել բնապահպանական աշխարհայացքի ձևավորմանը, բնակչության էկոլոգիական դաստիարակությանը</t>
  </si>
  <si>
    <t>Մշտական և ժամանակավոր ցուցահանդեսների միջոցով հավաքածուները ներկայացնել հանրությանը և իրականացնել բնապահպանական քարոզչություն</t>
  </si>
  <si>
    <t xml:space="preserve"> Հայաստանին բնորոշ բնության օբյեկտների  նմուշների պահպանում, ֆոնդերի թարմացում, նմուշների ցուցահանդեսների կազմակերպում </t>
  </si>
  <si>
    <r>
      <t xml:space="preserve"> </t>
    </r>
    <r>
      <rPr>
        <b/>
        <u/>
        <sz val="11"/>
        <rFont val="GHEA Grapalat"/>
        <family val="3"/>
      </rPr>
      <t xml:space="preserve">«Հայաստանի բնության պետական թանգարան» ՊՈԱԿ-ի </t>
    </r>
    <r>
      <rPr>
        <sz val="11"/>
        <rFont val="GHEA Grapalat"/>
        <family val="3"/>
      </rPr>
      <t xml:space="preserve">պահպանման ծախսերին:
Հաստիքային միավորների թիվը՝ </t>
    </r>
    <r>
      <rPr>
        <b/>
        <sz val="11"/>
        <rFont val="GHEA Grapalat"/>
        <family val="3"/>
      </rPr>
      <t xml:space="preserve">26
</t>
    </r>
    <r>
      <rPr>
        <sz val="11"/>
        <rFont val="GHEA Grapalat"/>
        <family val="3"/>
      </rPr>
      <t>Հատկացված գումարն ամբողջ ծավալով ուղղվում է «Հայաստանի բնության պետական թանգարան» ՊՈԱԿ-ի պահպանման ծախսերին՝ աշխատավարձի վճարում 39.8 մլն դրամ, այլ պահպանման ծախսեր՝ 984.7 հազ դրամ։</t>
    </r>
  </si>
  <si>
    <t>ծրագիր</t>
  </si>
  <si>
    <t>միջոցառում</t>
  </si>
  <si>
    <t>Նոր նախաձեռնություններ</t>
  </si>
  <si>
    <t xml:space="preserve">ՀՀ ստորերկրյա ջրային ռեսուրսների մոնիթորինգի դիտողական ցանցի  զարգացում
</t>
  </si>
  <si>
    <t>Ջերմային ալիքների, էքստրեմալ բարձր ջերմաստիճանների և հրդեհավտանգավորության  վերաբերյալ հավաստի և մեծ վաղօրոքությամբ տեղեկատվության  տրամադրման համակարգի ստղեծում, այդ նպատակով տեխնիկական միջոցների ձեռք բերում և սպասարկում</t>
  </si>
  <si>
    <t>Հայաստանի Մինամատայի կոնվենցիայի պարտավորությունների շրջանակում անհրաժեշտ առաջնային տվյալների ստացում՝ ժամանակակից չափանիշներին համապատասխան մոնիթորինգի իրականացմամբ</t>
  </si>
  <si>
    <t>Մթնոլորտային օդի աղտոտվածության մոնիթորինգի համակարգի արդիականացման շրջանակում «Հիդրոօդերևութաբանության և մոնիթորինգի կենտրոն» ՊՈԱԿ-ի տեխնիկական միջոցների և սարքավորումների ձեռք բերման և տեղադրման աշխատանքներ։</t>
  </si>
  <si>
    <t xml:space="preserve"> Վտանգավոր հիդրոօդերևութաբանական երևույթների՝ կարկտի, հորդառատ անձրևների, ուժեղ քամիների, պտտահողմերի գերկարճաժամկետ կանխատեսում, վաղ նախազգուշացում և  իրազեկման  հուսալիության  բարձրացման նպատակով տեխնիկական միջոցների ձեռք բերում:</t>
  </si>
  <si>
    <t xml:space="preserve"> ԵՄ չափանիշներին համապատասխան ստորերկրյա ջրերի մոնիթորինգի համակարգի զարգացման նպատակով նոր դիտակայանների ձեռքբերում, տեղադրում և սպասարկում։</t>
  </si>
  <si>
    <t>Մակերևութային ջրերի մոնիթորինգի համակարգի կատարելագործման  նպատակով տեխնիկական միջոցների ձեռքբերում և սպասարկման իրականացում։</t>
  </si>
  <si>
    <t xml:space="preserve">    Ախուրյան (Ախուրյան, Սելավ-Մաստարա, Մանթաշ, Սևջուր գետերը` իրենց վտակներով և ջրհավաքներով, Ակնալիճը` իր ջրհավաքով)  ջրավազանային տարածքի կառավարման պլանի մշակման աշխատանքների իրականացում</t>
  </si>
  <si>
    <t>ՀՀ տարածքին համարժեք՝ հողերի տեխնածին աղտոտվածության և դեգրադացման վերաբերյալ ամբողջական տեղեկատվական նախագծային փաթեթների կազմում։</t>
  </si>
  <si>
    <r>
      <t xml:space="preserve">   «Հիդրոօդերևութաբանության և  մոնիտորինգի Կենտրոն» ՊՈԱԿ»-ի ծախսերի 2025թ. համեմատ ավելացումը պայմանավորված է  ՊՈԱԿ-ի օդերևութաբանական դիտարկումների համակարգում ներառված է</t>
    </r>
    <r>
      <rPr>
        <b/>
        <sz val="11"/>
        <rFont val="GHEA Grapalat"/>
        <family val="3"/>
      </rPr>
      <t xml:space="preserve"> 49</t>
    </r>
    <r>
      <rPr>
        <sz val="11"/>
        <rFont val="GHEA Grapalat"/>
        <family val="3"/>
      </rPr>
      <t xml:space="preserve"> ավտոմատ օդերևութաբանական կայան, որոնց անխափան և միասեռ տվյալների ապահովման համար անհրաժեշտ է ապահովել տեխնիկական սպասարկում, սարքավորումների ստուգաճշտում և պրոֆիլակտիկ աշխատանքներ՝ արտադրող կազմակերպության մեթոդաբանությամբ և համապատասխան մասնագետների ներգրավմամբ։ Անհրաժեշտ է նաև ձեռք բերել համապատասխան պահեստամասեր՝ տվիչների, տվյալների մշակման սարքերի և մոդեմների խափանման դեպքում օպերատիվ փոխարինման և կարգաբերման համար։ 
Ավտոմատ օդերևութաբանական կայանների համար անհրաժեշտ պահեստամասերի և ստուգաճշտման ծառայությունների ամենամյա ծախսի պահանջի վերաբերյալ տեղեկանքը կցվում է։</t>
    </r>
  </si>
  <si>
    <t>նոր</t>
  </si>
  <si>
    <t xml:space="preserve"> Շրջակա միջավայրի նախարարության ՀՀ 2026-2028 թթ. (ՄԺԾԾ) միջնաժամկետ ծախսային ծրագրերի և միջոցառումների վերաբերյալ (բազային բյուջե և Նոր նախաձեռնություններ)</t>
  </si>
  <si>
    <t>2026-2028թթ. բյուջե (ներառյալ ընդլայնումները և նոր նախաձեռնությունները)</t>
  </si>
  <si>
    <t>Միջոցառումները նախատեսվում է իրականացնել շրջակա միջավայրի նախարարության կողմից, պետական գնումների շրջանակներում։</t>
  </si>
  <si>
    <t xml:space="preserve">    Նոր նախաձեռնության վերաբերյալ միջոցառումներն նախատեսվում է իրականացնել 1016 ծրագրի 11004 միջոցառման շրջանակներում՝ «Հիդրոօդերևութաբանության և մոնիթորինգի կենտրոն» ՊՈԱԿ-ի միջոցով։</t>
  </si>
  <si>
    <r>
      <t xml:space="preserve">    Ֆինանսական միջոցներն ուղղվելու են Հիմնադրամի և դրա ներքո գործող «Սևան ակվա» և «Սևանի իշխան» ՓԲԸ պահպանման առաջնահերթ ծախսերի իրականացմանը։
 Միջոցառման շրջանակներում նախատեսվում է՝
</t>
    </r>
    <r>
      <rPr>
        <b/>
        <u/>
        <sz val="11"/>
        <rFont val="GHEA Grapalat"/>
        <family val="3"/>
      </rPr>
      <t>2026թ</t>
    </r>
    <r>
      <rPr>
        <b/>
        <sz val="11"/>
        <rFont val="GHEA Grapalat"/>
        <family val="3"/>
      </rPr>
      <t>․</t>
    </r>
    <r>
      <rPr>
        <sz val="11"/>
        <rFont val="GHEA Grapalat"/>
        <family val="3"/>
      </rPr>
      <t xml:space="preserve">՝ 5-50 գրամ միջին զանգվածով 1 մլն․ հատ իշխանի «Գեղարքունի» և 20 հազ․հատ և «Ամառային», 
</t>
    </r>
    <r>
      <rPr>
        <b/>
        <u/>
        <sz val="11"/>
        <rFont val="GHEA Grapalat"/>
        <family val="3"/>
      </rPr>
      <t>2027թ</t>
    </r>
    <r>
      <rPr>
        <sz val="11"/>
        <rFont val="GHEA Grapalat"/>
        <family val="3"/>
      </rPr>
      <t xml:space="preserve">․՝ 5-50 գրամ միջին զանգվածով 1 մլն․ հատ իշխանի «Գեղարքունի» և 40 հազ․հատ և «Ամառային», 
</t>
    </r>
    <r>
      <rPr>
        <b/>
        <u/>
        <sz val="11"/>
        <rFont val="GHEA Grapalat"/>
        <family val="3"/>
      </rPr>
      <t>2028թ</t>
    </r>
    <r>
      <rPr>
        <sz val="11"/>
        <rFont val="GHEA Grapalat"/>
        <family val="3"/>
      </rPr>
      <t>․՝ 5-50 գրամ միջին զանգվածով 1.2 մլն․ հատ իշխանի «Գեղարքունի» և 80 հազ․հատ և «Ամառային», 
տեսակի  մանրաձկան բացթողում «Սևանա» լիճ։</t>
    </r>
  </si>
  <si>
    <r>
      <t xml:space="preserve">Ֆինանսական միջոցներն ուղղվելու են </t>
    </r>
    <r>
      <rPr>
        <b/>
        <sz val="11"/>
        <rFont val="GHEA Grapalat"/>
        <family val="3"/>
      </rPr>
      <t>«Սևան» ազգային պարկ»</t>
    </r>
    <r>
      <rPr>
        <sz val="11"/>
        <rFont val="GHEA Grapalat"/>
        <family val="3"/>
      </rPr>
      <t xml:space="preserve"> ՊՈԱԿ-ի պահպանման ծախսերին (աշխատավարձի վճարում):
Հաստիքային միավորների թիվը՝</t>
    </r>
    <r>
      <rPr>
        <b/>
        <sz val="11"/>
        <rFont val="GHEA Grapalat"/>
        <family val="3"/>
      </rPr>
      <t xml:space="preserve"> 61.5</t>
    </r>
    <r>
      <rPr>
        <sz val="11"/>
        <rFont val="GHEA Grapalat"/>
        <family val="3"/>
      </rPr>
      <t>։</t>
    </r>
  </si>
  <si>
    <r>
      <t>Ֆինանսական միջոցներն ուղղվելու են</t>
    </r>
    <r>
      <rPr>
        <u/>
        <sz val="11"/>
        <rFont val="GHEA Grapalat"/>
        <family val="3"/>
      </rPr>
      <t xml:space="preserve"> </t>
    </r>
    <r>
      <rPr>
        <b/>
        <u/>
        <sz val="11"/>
        <rFont val="GHEA Grapalat"/>
        <family val="3"/>
      </rPr>
      <t>«Դիլիջան» ազգային պարկ»</t>
    </r>
    <r>
      <rPr>
        <sz val="11"/>
        <rFont val="GHEA Grapalat"/>
        <family val="3"/>
      </rPr>
      <t xml:space="preserve"> ՊՈԱԿ-ի պահպանման ծախսերին</t>
    </r>
    <r>
      <rPr>
        <b/>
        <sz val="11"/>
        <rFont val="GHEA Grapalat"/>
        <family val="3"/>
      </rPr>
      <t xml:space="preserve"> </t>
    </r>
    <r>
      <rPr>
        <sz val="11"/>
        <rFont val="GHEA Grapalat"/>
        <family val="3"/>
      </rPr>
      <t xml:space="preserve">(աշխատավարձի վճարում):
Հաստիքային միավորների թիվը՝ </t>
    </r>
    <r>
      <rPr>
        <b/>
        <sz val="11"/>
        <rFont val="GHEA Grapalat"/>
        <family val="3"/>
      </rPr>
      <t>32</t>
    </r>
    <r>
      <rPr>
        <sz val="11"/>
        <rFont val="GHEA Grapalat"/>
        <family val="3"/>
      </rPr>
      <t xml:space="preserve"> հիմնական, սեզոնային՝ 15։
</t>
    </r>
    <r>
      <rPr>
        <b/>
        <sz val="11"/>
        <rFont val="GHEA Grapalat"/>
        <family val="3"/>
      </rPr>
      <t xml:space="preserve">
</t>
    </r>
  </si>
  <si>
    <r>
      <rPr>
        <b/>
        <sz val="11"/>
        <rFont val="GHEA Grapalat"/>
        <family val="3"/>
      </rPr>
      <t>«Արգելոցապարկային համալիր» ՊՈԱԿ</t>
    </r>
    <r>
      <rPr>
        <sz val="11"/>
        <rFont val="GHEA Grapalat"/>
        <family val="3"/>
      </rPr>
      <t xml:space="preserve">
Հաստիքային միավորների թիվը՝ </t>
    </r>
    <r>
      <rPr>
        <b/>
        <sz val="11"/>
        <rFont val="GHEA Grapalat"/>
        <family val="3"/>
      </rPr>
      <t xml:space="preserve">41, </t>
    </r>
    <r>
      <rPr>
        <sz val="11"/>
        <rFont val="GHEA Grapalat"/>
        <family val="3"/>
      </rPr>
      <t>սեզոնային՝ 30։</t>
    </r>
  </si>
  <si>
    <r>
      <t xml:space="preserve"> </t>
    </r>
    <r>
      <rPr>
        <b/>
        <u/>
        <sz val="11"/>
        <rFont val="GHEA Grapalat"/>
        <family val="3"/>
      </rPr>
      <t>«Խոսրովի անտառ» պետական արգելոց»</t>
    </r>
    <r>
      <rPr>
        <sz val="11"/>
        <rFont val="GHEA Grapalat"/>
        <family val="3"/>
      </rPr>
      <t xml:space="preserve"> ՊՈԱԿ-ի պահպանման ծախսեր (աշխատավարձի վճարում):
Հաստիքային միավորների թիվը՝ </t>
    </r>
    <r>
      <rPr>
        <b/>
        <sz val="11"/>
        <rFont val="GHEA Grapalat"/>
        <family val="3"/>
      </rPr>
      <t>33</t>
    </r>
    <r>
      <rPr>
        <sz val="11"/>
        <rFont val="GHEA Grapalat"/>
        <family val="3"/>
      </rPr>
      <t>։</t>
    </r>
  </si>
  <si>
    <r>
      <t xml:space="preserve">Ֆինանսական միջոցներն ուղղվելու են </t>
    </r>
    <r>
      <rPr>
        <b/>
        <u/>
        <sz val="11"/>
        <rFont val="GHEA Grapalat"/>
        <family val="3"/>
      </rPr>
      <t>«Արփի լիճ» ազգային պարկ»</t>
    </r>
    <r>
      <rPr>
        <sz val="11"/>
        <rFont val="GHEA Grapalat"/>
        <family val="3"/>
      </rPr>
      <t xml:space="preserve"> ՊՈԱԿ-ի պահպանման ծախսերին:
Հաստիքային միավորների թիվը՝ </t>
    </r>
    <r>
      <rPr>
        <b/>
        <sz val="11"/>
        <rFont val="GHEA Grapalat"/>
        <family val="3"/>
      </rPr>
      <t>20</t>
    </r>
    <r>
      <rPr>
        <sz val="11"/>
        <rFont val="GHEA Grapalat"/>
        <family val="3"/>
      </rPr>
      <t>:</t>
    </r>
  </si>
  <si>
    <r>
      <rPr>
        <b/>
        <sz val="11"/>
        <rFont val="GHEA Grapalat"/>
        <family val="3"/>
      </rPr>
      <t xml:space="preserve"> </t>
    </r>
    <r>
      <rPr>
        <b/>
        <u/>
        <sz val="11"/>
        <rFont val="GHEA Grapalat"/>
        <family val="3"/>
      </rPr>
      <t>«Զանգեզուր» կենսոլորտային համալիր»</t>
    </r>
    <r>
      <rPr>
        <sz val="11"/>
        <rFont val="GHEA Grapalat"/>
        <family val="3"/>
      </rPr>
      <t xml:space="preserve"> ՊՈԱԿ-ի պահպանման ծախսեր (աշխատավարձի վճարում):
Հաստիքային միավորների թիվը՝ </t>
    </r>
    <r>
      <rPr>
        <b/>
        <sz val="11"/>
        <rFont val="GHEA Grapalat"/>
        <family val="3"/>
      </rPr>
      <t>35.5</t>
    </r>
    <r>
      <rPr>
        <sz val="11"/>
        <rFont val="GHEA Grapalat"/>
        <family val="3"/>
      </rPr>
      <t>։</t>
    </r>
  </si>
  <si>
    <r>
      <t>Ֆինանսական միջոցներն ուղղվելու են «Շրջակա միջավայրի վրա ազդեցության փորձաքննական կենտրոն» ՊՈԱԿ-ի պահպանման ծախսերին (աշխատավարձի վճարում):
Հաստիքային միավորների թիվը՝</t>
    </r>
    <r>
      <rPr>
        <b/>
        <sz val="11"/>
        <rFont val="GHEA Grapalat"/>
        <family val="3"/>
      </rPr>
      <t xml:space="preserve"> 26</t>
    </r>
    <r>
      <rPr>
        <sz val="11"/>
        <rFont val="GHEA Grapalat"/>
        <family val="3"/>
      </rPr>
      <t>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</si>
</sst>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"/>
    <numFmt numFmtId="165" formatCode="_(* #,##0.0_);_(* \(#,##0.0\);_(* &quot;-&quot;??_);_(@_)"/>
    <numFmt numFmtId="166" formatCode="0_);\(0\)"/>
    <numFmt numFmtId="167" formatCode="#,##0.000"/>
  </numFmts>
  <fonts count="21" x14ac:knownFonts="1">
    <font>
      <sz val="11"/>
      <color theme="1"/>
      <name val="Calibri"/>
      <family val="2"/>
      <scheme val="minor"/>
    </font>
    <font>
      <b/>
      <sz val="10"/>
      <color theme="1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1"/>
      <color theme="1"/>
      <name val="GHEA Grapalat"/>
      <family val="3"/>
    </font>
    <font>
      <sz val="11"/>
      <color indexed="8"/>
      <name val="Calibri"/>
      <family val="2"/>
    </font>
    <font>
      <sz val="10"/>
      <name val="GHEA Grapalat"/>
      <family val="3"/>
    </font>
    <font>
      <sz val="11"/>
      <color theme="1"/>
      <name val="Calibri"/>
      <family val="2"/>
      <charset val="204"/>
      <scheme val="minor"/>
    </font>
    <font>
      <b/>
      <sz val="11"/>
      <name val="GHEA Grapalat"/>
      <family val="3"/>
    </font>
    <font>
      <sz val="11"/>
      <name val="GHEA Grapalat"/>
      <family val="3"/>
    </font>
    <font>
      <u/>
      <sz val="10"/>
      <color indexed="12"/>
      <name val="Times Armenian"/>
      <family val="1"/>
    </font>
    <font>
      <sz val="8"/>
      <name val="GHEA Grapalat"/>
      <family val="2"/>
    </font>
    <font>
      <sz val="11"/>
      <color theme="1"/>
      <name val="Calibri"/>
      <family val="2"/>
      <scheme val="minor"/>
    </font>
    <font>
      <b/>
      <sz val="11"/>
      <color theme="1"/>
      <name val="GHEA Grapalat"/>
      <family val="3"/>
    </font>
    <font>
      <b/>
      <sz val="11"/>
      <color rgb="FF002060"/>
      <name val="GHEA Grapalat"/>
      <family val="3"/>
    </font>
    <font>
      <i/>
      <sz val="11"/>
      <name val="GHEA Grapalat"/>
      <family val="3"/>
    </font>
    <font>
      <sz val="10"/>
      <name val="Arial"/>
      <family val="2"/>
    </font>
    <font>
      <sz val="11"/>
      <color rgb="FFFF000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4"/>
      <name val="GHEA Grapalat"/>
      <family val="3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6E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7E7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>
      <alignment horizontal="left" vertical="top" wrapText="1"/>
    </xf>
    <xf numFmtId="43" fontId="12" fillId="0" borderId="0" applyFont="0" applyFill="0" applyBorder="0" applyAlignment="0" applyProtection="0"/>
    <xf numFmtId="0" fontId="16" fillId="0" borderId="0"/>
  </cellStyleXfs>
  <cellXfs count="176">
    <xf numFmtId="0" fontId="0" fillId="0" borderId="0" xfId="0"/>
    <xf numFmtId="0" fontId="2" fillId="0" borderId="0" xfId="0" applyFont="1" applyAlignment="1">
      <alignment horizontal="left" vertical="top"/>
    </xf>
    <xf numFmtId="0" fontId="4" fillId="0" borderId="0" xfId="0" applyFont="1"/>
    <xf numFmtId="0" fontId="3" fillId="0" borderId="0" xfId="0" applyFont="1"/>
    <xf numFmtId="164" fontId="0" fillId="0" borderId="0" xfId="0" applyNumberFormat="1"/>
    <xf numFmtId="0" fontId="4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 vertical="top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vertical="center" wrapText="1"/>
    </xf>
    <xf numFmtId="164" fontId="8" fillId="0" borderId="0" xfId="0" applyNumberFormat="1" applyFont="1" applyAlignment="1">
      <alignment vertical="center" wrapText="1"/>
    </xf>
    <xf numFmtId="165" fontId="8" fillId="2" borderId="31" xfId="5" applyNumberFormat="1" applyFont="1" applyFill="1" applyBorder="1" applyAlignment="1">
      <alignment horizontal="left" vertical="center" wrapText="1"/>
    </xf>
    <xf numFmtId="165" fontId="8" fillId="2" borderId="45" xfId="5" applyNumberFormat="1" applyFont="1" applyFill="1" applyBorder="1" applyAlignment="1">
      <alignment horizontal="left" vertical="center" wrapText="1"/>
    </xf>
    <xf numFmtId="164" fontId="8" fillId="2" borderId="44" xfId="5" applyNumberFormat="1" applyFont="1" applyFill="1" applyBorder="1" applyAlignment="1">
      <alignment horizontal="center" vertical="center"/>
    </xf>
    <xf numFmtId="164" fontId="8" fillId="2" borderId="46" xfId="5" applyNumberFormat="1" applyFont="1" applyFill="1" applyBorder="1" applyAlignment="1">
      <alignment horizontal="center" vertical="center"/>
    </xf>
    <xf numFmtId="164" fontId="9" fillId="2" borderId="45" xfId="0" applyNumberFormat="1" applyFont="1" applyFill="1" applyBorder="1"/>
    <xf numFmtId="165" fontId="9" fillId="4" borderId="4" xfId="5" applyNumberFormat="1" applyFont="1" applyFill="1" applyBorder="1" applyAlignment="1">
      <alignment horizontal="left" vertical="top" wrapText="1"/>
    </xf>
    <xf numFmtId="164" fontId="9" fillId="4" borderId="48" xfId="5" applyNumberFormat="1" applyFont="1" applyFill="1" applyBorder="1" applyAlignment="1">
      <alignment horizontal="center" vertical="top"/>
    </xf>
    <xf numFmtId="164" fontId="9" fillId="4" borderId="49" xfId="5" applyNumberFormat="1" applyFont="1" applyFill="1" applyBorder="1" applyAlignment="1">
      <alignment horizontal="center" vertical="top"/>
    </xf>
    <xf numFmtId="164" fontId="9" fillId="4" borderId="27" xfId="5" applyNumberFormat="1" applyFont="1" applyFill="1" applyBorder="1" applyAlignment="1">
      <alignment horizontal="center" vertical="top"/>
    </xf>
    <xf numFmtId="164" fontId="9" fillId="4" borderId="1" xfId="5" applyNumberFormat="1" applyFont="1" applyFill="1" applyBorder="1" applyAlignment="1">
      <alignment horizontal="center" vertical="top"/>
    </xf>
    <xf numFmtId="164" fontId="9" fillId="4" borderId="17" xfId="5" applyNumberFormat="1" applyFont="1" applyFill="1" applyBorder="1" applyAlignment="1">
      <alignment horizontal="center" vertical="top"/>
    </xf>
    <xf numFmtId="164" fontId="9" fillId="4" borderId="50" xfId="5" applyNumberFormat="1" applyFont="1" applyFill="1" applyBorder="1" applyAlignment="1">
      <alignment horizontal="center" vertical="top"/>
    </xf>
    <xf numFmtId="164" fontId="9" fillId="4" borderId="3" xfId="5" applyNumberFormat="1" applyFont="1" applyFill="1" applyBorder="1" applyAlignment="1">
      <alignment horizontal="center" vertical="top"/>
    </xf>
    <xf numFmtId="164" fontId="9" fillId="4" borderId="51" xfId="0" applyNumberFormat="1" applyFont="1" applyFill="1" applyBorder="1"/>
    <xf numFmtId="164" fontId="9" fillId="4" borderId="40" xfId="0" applyNumberFormat="1" applyFont="1" applyFill="1" applyBorder="1"/>
    <xf numFmtId="164" fontId="9" fillId="4" borderId="45" xfId="0" applyNumberFormat="1" applyFont="1" applyFill="1" applyBorder="1"/>
    <xf numFmtId="164" fontId="9" fillId="4" borderId="4" xfId="5" applyNumberFormat="1" applyFont="1" applyFill="1" applyBorder="1" applyAlignment="1">
      <alignment horizontal="center" vertical="top"/>
    </xf>
    <xf numFmtId="164" fontId="9" fillId="4" borderId="40" xfId="0" applyNumberFormat="1" applyFont="1" applyFill="1" applyBorder="1" applyAlignment="1">
      <alignment horizontal="center"/>
    </xf>
    <xf numFmtId="1" fontId="8" fillId="5" borderId="18" xfId="5" applyNumberFormat="1" applyFont="1" applyFill="1" applyBorder="1" applyAlignment="1">
      <alignment horizontal="center" vertical="top"/>
    </xf>
    <xf numFmtId="165" fontId="8" fillId="5" borderId="48" xfId="5" applyNumberFormat="1" applyFont="1" applyFill="1" applyBorder="1" applyAlignment="1">
      <alignment horizontal="left" vertical="top" wrapText="1"/>
    </xf>
    <xf numFmtId="164" fontId="8" fillId="5" borderId="48" xfId="5" applyNumberFormat="1" applyFont="1" applyFill="1" applyBorder="1" applyAlignment="1">
      <alignment horizontal="center" vertical="top"/>
    </xf>
    <xf numFmtId="164" fontId="8" fillId="5" borderId="49" xfId="5" applyNumberFormat="1" applyFont="1" applyFill="1" applyBorder="1" applyAlignment="1">
      <alignment horizontal="center" vertical="top"/>
    </xf>
    <xf numFmtId="164" fontId="8" fillId="5" borderId="27" xfId="5" applyNumberFormat="1" applyFont="1" applyFill="1" applyBorder="1" applyAlignment="1">
      <alignment horizontal="center" vertical="top"/>
    </xf>
    <xf numFmtId="164" fontId="8" fillId="5" borderId="1" xfId="5" applyNumberFormat="1" applyFont="1" applyFill="1" applyBorder="1" applyAlignment="1">
      <alignment horizontal="center" vertical="top"/>
    </xf>
    <xf numFmtId="164" fontId="8" fillId="5" borderId="17" xfId="5" applyNumberFormat="1" applyFont="1" applyFill="1" applyBorder="1" applyAlignment="1">
      <alignment horizontal="center" vertical="top"/>
    </xf>
    <xf numFmtId="164" fontId="8" fillId="5" borderId="3" xfId="5" applyNumberFormat="1" applyFont="1" applyFill="1" applyBorder="1" applyAlignment="1">
      <alignment horizontal="center" vertical="top"/>
    </xf>
    <xf numFmtId="0" fontId="9" fillId="5" borderId="53" xfId="0" applyFont="1" applyFill="1" applyBorder="1" applyAlignment="1">
      <alignment vertical="top"/>
    </xf>
    <xf numFmtId="0" fontId="4" fillId="5" borderId="0" xfId="0" applyFont="1" applyFill="1" applyAlignment="1">
      <alignment vertical="top"/>
    </xf>
    <xf numFmtId="1" fontId="9" fillId="6" borderId="54" xfId="5" applyNumberFormat="1" applyFont="1" applyFill="1" applyBorder="1" applyAlignment="1">
      <alignment vertical="top"/>
    </xf>
    <xf numFmtId="166" fontId="9" fillId="6" borderId="1" xfId="5" applyNumberFormat="1" applyFont="1" applyFill="1" applyBorder="1" applyAlignment="1">
      <alignment horizontal="left" vertical="top"/>
    </xf>
    <xf numFmtId="165" fontId="9" fillId="6" borderId="3" xfId="5" applyNumberFormat="1" applyFont="1" applyFill="1" applyBorder="1" applyAlignment="1">
      <alignment horizontal="left" vertical="top" wrapText="1"/>
    </xf>
    <xf numFmtId="165" fontId="9" fillId="6" borderId="44" xfId="5" applyNumberFormat="1" applyFont="1" applyFill="1" applyBorder="1" applyAlignment="1">
      <alignment horizontal="left" vertical="top" wrapText="1"/>
    </xf>
    <xf numFmtId="165" fontId="9" fillId="6" borderId="45" xfId="5" applyNumberFormat="1" applyFont="1" applyFill="1" applyBorder="1" applyAlignment="1">
      <alignment horizontal="left" vertical="top" wrapText="1"/>
    </xf>
    <xf numFmtId="164" fontId="9" fillId="6" borderId="44" xfId="5" applyNumberFormat="1" applyFont="1" applyFill="1" applyBorder="1" applyAlignment="1">
      <alignment horizontal="center" vertical="top"/>
    </xf>
    <xf numFmtId="164" fontId="9" fillId="6" borderId="49" xfId="5" applyNumberFormat="1" applyFont="1" applyFill="1" applyBorder="1" applyAlignment="1">
      <alignment horizontal="center" vertical="top"/>
    </xf>
    <xf numFmtId="164" fontId="9" fillId="6" borderId="27" xfId="5" applyNumberFormat="1" applyFont="1" applyFill="1" applyBorder="1" applyAlignment="1">
      <alignment horizontal="center" vertical="top"/>
    </xf>
    <xf numFmtId="164" fontId="9" fillId="6" borderId="1" xfId="5" applyNumberFormat="1" applyFont="1" applyFill="1" applyBorder="1" applyAlignment="1">
      <alignment horizontal="center" vertical="top"/>
    </xf>
    <xf numFmtId="164" fontId="9" fillId="6" borderId="17" xfId="5" applyNumberFormat="1" applyFont="1" applyFill="1" applyBorder="1" applyAlignment="1">
      <alignment horizontal="center" vertical="top"/>
    </xf>
    <xf numFmtId="164" fontId="9" fillId="6" borderId="50" xfId="5" applyNumberFormat="1" applyFont="1" applyFill="1" applyBorder="1" applyAlignment="1">
      <alignment horizontal="center" vertical="top"/>
    </xf>
    <xf numFmtId="164" fontId="9" fillId="6" borderId="3" xfId="5" applyNumberFormat="1" applyFont="1" applyFill="1" applyBorder="1" applyAlignment="1">
      <alignment horizontal="center" vertical="top"/>
    </xf>
    <xf numFmtId="164" fontId="9" fillId="6" borderId="50" xfId="5" applyNumberFormat="1" applyFont="1" applyFill="1" applyBorder="1" applyAlignment="1">
      <alignment vertical="top" wrapText="1"/>
    </xf>
    <xf numFmtId="164" fontId="9" fillId="0" borderId="0" xfId="0" applyNumberFormat="1" applyFont="1"/>
    <xf numFmtId="1" fontId="9" fillId="6" borderId="55" xfId="5" applyNumberFormat="1" applyFont="1" applyFill="1" applyBorder="1" applyAlignment="1">
      <alignment vertical="top"/>
    </xf>
    <xf numFmtId="0" fontId="17" fillId="0" borderId="0" xfId="0" applyFont="1"/>
    <xf numFmtId="1" fontId="9" fillId="6" borderId="18" xfId="5" applyNumberFormat="1" applyFont="1" applyFill="1" applyBorder="1" applyAlignment="1">
      <alignment vertical="top"/>
    </xf>
    <xf numFmtId="166" fontId="9" fillId="6" borderId="6" xfId="5" applyNumberFormat="1" applyFont="1" applyFill="1" applyBorder="1" applyAlignment="1">
      <alignment horizontal="left" vertical="top"/>
    </xf>
    <xf numFmtId="165" fontId="9" fillId="6" borderId="30" xfId="5" applyNumberFormat="1" applyFont="1" applyFill="1" applyBorder="1" applyAlignment="1">
      <alignment horizontal="left" vertical="top" wrapText="1"/>
    </xf>
    <xf numFmtId="165" fontId="9" fillId="6" borderId="48" xfId="5" applyNumberFormat="1" applyFont="1" applyFill="1" applyBorder="1" applyAlignment="1">
      <alignment horizontal="left" vertical="top" wrapText="1"/>
    </xf>
    <xf numFmtId="165" fontId="9" fillId="6" borderId="50" xfId="5" applyNumberFormat="1" applyFont="1" applyFill="1" applyBorder="1" applyAlignment="1">
      <alignment horizontal="left" vertical="top" wrapText="1"/>
    </xf>
    <xf numFmtId="165" fontId="9" fillId="6" borderId="22" xfId="5" applyNumberFormat="1" applyFont="1" applyFill="1" applyBorder="1" applyAlignment="1">
      <alignment horizontal="left" vertical="top" wrapText="1"/>
    </xf>
    <xf numFmtId="1" fontId="8" fillId="5" borderId="1" xfId="5" applyNumberFormat="1" applyFont="1" applyFill="1" applyBorder="1" applyAlignment="1">
      <alignment vertical="top"/>
    </xf>
    <xf numFmtId="165" fontId="8" fillId="5" borderId="50" xfId="5" applyNumberFormat="1" applyFont="1" applyFill="1" applyBorder="1" applyAlignment="1">
      <alignment horizontal="left" vertical="top" wrapText="1"/>
    </xf>
    <xf numFmtId="0" fontId="9" fillId="5" borderId="50" xfId="0" applyFont="1" applyFill="1" applyBorder="1"/>
    <xf numFmtId="0" fontId="9" fillId="6" borderId="1" xfId="5" applyNumberFormat="1" applyFont="1" applyFill="1" applyBorder="1" applyAlignment="1">
      <alignment horizontal="left" vertical="top"/>
    </xf>
    <xf numFmtId="164" fontId="9" fillId="6" borderId="48" xfId="5" applyNumberFormat="1" applyFont="1" applyFill="1" applyBorder="1" applyAlignment="1">
      <alignment horizontal="center" vertical="top"/>
    </xf>
    <xf numFmtId="164" fontId="8" fillId="6" borderId="50" xfId="5" applyNumberFormat="1" applyFont="1" applyFill="1" applyBorder="1" applyAlignment="1">
      <alignment horizontal="left" vertical="top" wrapText="1"/>
    </xf>
    <xf numFmtId="164" fontId="9" fillId="6" borderId="50" xfId="5" applyNumberFormat="1" applyFont="1" applyFill="1" applyBorder="1" applyAlignment="1">
      <alignment horizontal="left" vertical="top" wrapText="1"/>
    </xf>
    <xf numFmtId="0" fontId="9" fillId="5" borderId="40" xfId="0" applyFont="1" applyFill="1" applyBorder="1" applyAlignment="1">
      <alignment vertical="top"/>
    </xf>
    <xf numFmtId="0" fontId="13" fillId="0" borderId="0" xfId="0" applyFont="1" applyAlignment="1">
      <alignment vertical="top"/>
    </xf>
    <xf numFmtId="0" fontId="4" fillId="0" borderId="0" xfId="0" applyFont="1" applyAlignment="1">
      <alignment vertical="top"/>
    </xf>
    <xf numFmtId="1" fontId="9" fillId="6" borderId="27" xfId="5" applyNumberFormat="1" applyFont="1" applyFill="1" applyBorder="1" applyAlignment="1">
      <alignment vertical="top"/>
    </xf>
    <xf numFmtId="1" fontId="8" fillId="5" borderId="27" xfId="5" applyNumberFormat="1" applyFont="1" applyFill="1" applyBorder="1" applyAlignment="1">
      <alignment vertical="top"/>
    </xf>
    <xf numFmtId="0" fontId="9" fillId="5" borderId="50" xfId="0" applyFont="1" applyFill="1" applyBorder="1" applyAlignment="1">
      <alignment vertical="top"/>
    </xf>
    <xf numFmtId="1" fontId="9" fillId="6" borderId="6" xfId="5" applyNumberFormat="1" applyFont="1" applyFill="1" applyBorder="1" applyAlignment="1">
      <alignment vertical="top"/>
    </xf>
    <xf numFmtId="167" fontId="9" fillId="6" borderId="48" xfId="5" applyNumberFormat="1" applyFont="1" applyFill="1" applyBorder="1" applyAlignment="1">
      <alignment horizontal="center" vertical="top"/>
    </xf>
    <xf numFmtId="0" fontId="9" fillId="6" borderId="50" xfId="0" applyFont="1" applyFill="1" applyBorder="1" applyAlignment="1">
      <alignment vertical="top" wrapText="1"/>
    </xf>
    <xf numFmtId="1" fontId="9" fillId="6" borderId="7" xfId="5" applyNumberFormat="1" applyFont="1" applyFill="1" applyBorder="1" applyAlignment="1">
      <alignment vertical="top"/>
    </xf>
    <xf numFmtId="165" fontId="9" fillId="6" borderId="29" xfId="5" applyNumberFormat="1" applyFont="1" applyFill="1" applyBorder="1" applyAlignment="1">
      <alignment horizontal="left" vertical="top" wrapText="1"/>
    </xf>
    <xf numFmtId="0" fontId="9" fillId="6" borderId="6" xfId="5" applyNumberFormat="1" applyFont="1" applyFill="1" applyBorder="1" applyAlignment="1">
      <alignment horizontal="left" vertical="top"/>
    </xf>
    <xf numFmtId="0" fontId="9" fillId="6" borderId="50" xfId="0" applyFont="1" applyFill="1" applyBorder="1" applyAlignment="1">
      <alignment horizontal="left" vertical="top" wrapText="1"/>
    </xf>
    <xf numFmtId="165" fontId="9" fillId="6" borderId="4" xfId="5" applyNumberFormat="1" applyFont="1" applyFill="1" applyBorder="1" applyAlignment="1">
      <alignment horizontal="left" vertical="top" wrapText="1"/>
    </xf>
    <xf numFmtId="0" fontId="9" fillId="6" borderId="24" xfId="5" applyNumberFormat="1" applyFont="1" applyFill="1" applyBorder="1" applyAlignment="1">
      <alignment horizontal="left" vertical="top"/>
    </xf>
    <xf numFmtId="0" fontId="9" fillId="6" borderId="4" xfId="0" applyFont="1" applyFill="1" applyBorder="1" applyAlignment="1">
      <alignment horizontal="left" vertical="top" wrapText="1"/>
    </xf>
    <xf numFmtId="0" fontId="9" fillId="6" borderId="48" xfId="0" applyFont="1" applyFill="1" applyBorder="1" applyAlignment="1">
      <alignment horizontal="left" vertical="top" wrapText="1"/>
    </xf>
    <xf numFmtId="0" fontId="9" fillId="6" borderId="5" xfId="0" applyFont="1" applyFill="1" applyBorder="1" applyAlignment="1">
      <alignment vertical="top" wrapText="1"/>
    </xf>
    <xf numFmtId="0" fontId="9" fillId="6" borderId="40" xfId="0" applyFont="1" applyFill="1" applyBorder="1" applyAlignment="1">
      <alignment horizontal="left" vertical="top" wrapText="1"/>
    </xf>
    <xf numFmtId="164" fontId="9" fillId="5" borderId="50" xfId="0" applyNumberFormat="1" applyFont="1" applyFill="1" applyBorder="1" applyAlignment="1">
      <alignment vertical="top"/>
    </xf>
    <xf numFmtId="0" fontId="9" fillId="6" borderId="1" xfId="5" applyNumberFormat="1" applyFont="1" applyFill="1" applyBorder="1" applyAlignment="1">
      <alignment horizontal="center" vertical="top"/>
    </xf>
    <xf numFmtId="1" fontId="9" fillId="6" borderId="1" xfId="5" applyNumberFormat="1" applyFont="1" applyFill="1" applyBorder="1" applyAlignment="1">
      <alignment vertical="top"/>
    </xf>
    <xf numFmtId="165" fontId="9" fillId="6" borderId="43" xfId="5" applyNumberFormat="1" applyFont="1" applyFill="1" applyBorder="1" applyAlignment="1">
      <alignment horizontal="left" vertical="top" wrapText="1"/>
    </xf>
    <xf numFmtId="164" fontId="9" fillId="6" borderId="28" xfId="5" applyNumberFormat="1" applyFont="1" applyFill="1" applyBorder="1" applyAlignment="1">
      <alignment horizontal="center" vertical="top"/>
    </xf>
    <xf numFmtId="164" fontId="9" fillId="6" borderId="20" xfId="5" applyNumberFormat="1" applyFont="1" applyFill="1" applyBorder="1" applyAlignment="1">
      <alignment horizontal="center" vertical="top"/>
    </xf>
    <xf numFmtId="164" fontId="9" fillId="6" borderId="21" xfId="5" applyNumberFormat="1" applyFont="1" applyFill="1" applyBorder="1" applyAlignment="1">
      <alignment horizontal="center" vertical="top"/>
    </xf>
    <xf numFmtId="164" fontId="9" fillId="6" borderId="33" xfId="5" applyNumberFormat="1" applyFont="1" applyFill="1" applyBorder="1" applyAlignment="1">
      <alignment horizontal="center" vertical="top"/>
    </xf>
    <xf numFmtId="164" fontId="9" fillId="6" borderId="53" xfId="5" applyNumberFormat="1" applyFont="1" applyFill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164" fontId="4" fillId="0" borderId="0" xfId="0" applyNumberFormat="1" applyFont="1"/>
    <xf numFmtId="0" fontId="2" fillId="0" borderId="0" xfId="0" applyFont="1" applyAlignment="1">
      <alignment vertical="top" wrapText="1"/>
    </xf>
    <xf numFmtId="164" fontId="6" fillId="0" borderId="0" xfId="0" applyNumberFormat="1" applyFont="1" applyAlignment="1">
      <alignment vertical="top" wrapText="1"/>
    </xf>
    <xf numFmtId="164" fontId="2" fillId="0" borderId="0" xfId="0" applyNumberFormat="1" applyFont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13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/>
    </xf>
    <xf numFmtId="4" fontId="4" fillId="0" borderId="0" xfId="0" applyNumberFormat="1" applyFont="1"/>
    <xf numFmtId="1" fontId="9" fillId="6" borderId="18" xfId="5" applyNumberFormat="1" applyFont="1" applyFill="1" applyBorder="1" applyAlignment="1">
      <alignment horizontal="center" vertical="top"/>
    </xf>
    <xf numFmtId="164" fontId="8" fillId="2" borderId="55" xfId="5" applyNumberFormat="1" applyFont="1" applyFill="1" applyBorder="1" applyAlignment="1">
      <alignment horizontal="center" vertical="center"/>
    </xf>
    <xf numFmtId="164" fontId="8" fillId="2" borderId="2" xfId="5" applyNumberFormat="1" applyFont="1" applyFill="1" applyBorder="1" applyAlignment="1">
      <alignment horizontal="center" vertical="center"/>
    </xf>
    <xf numFmtId="164" fontId="8" fillId="2" borderId="23" xfId="5" applyNumberFormat="1" applyFont="1" applyFill="1" applyBorder="1" applyAlignment="1">
      <alignment horizontal="center" vertical="center"/>
    </xf>
    <xf numFmtId="49" fontId="8" fillId="3" borderId="37" xfId="5" applyNumberFormat="1" applyFont="1" applyFill="1" applyBorder="1" applyAlignment="1">
      <alignment horizontal="center" vertical="center"/>
    </xf>
    <xf numFmtId="164" fontId="8" fillId="3" borderId="38" xfId="5" applyNumberFormat="1" applyFont="1" applyFill="1" applyBorder="1" applyAlignment="1">
      <alignment horizontal="center" vertical="center"/>
    </xf>
    <xf numFmtId="165" fontId="9" fillId="6" borderId="47" xfId="5" applyNumberFormat="1" applyFont="1" applyFill="1" applyBorder="1" applyAlignment="1">
      <alignment vertical="top" wrapText="1"/>
    </xf>
    <xf numFmtId="165" fontId="9" fillId="6" borderId="44" xfId="5" applyNumberFormat="1" applyFont="1" applyFill="1" applyBorder="1" applyAlignment="1">
      <alignment vertical="top" wrapText="1"/>
    </xf>
    <xf numFmtId="165" fontId="8" fillId="2" borderId="41" xfId="5" applyNumberFormat="1" applyFont="1" applyFill="1" applyBorder="1" applyAlignment="1">
      <alignment horizontal="left" vertical="center" wrapText="1"/>
    </xf>
    <xf numFmtId="165" fontId="9" fillId="6" borderId="48" xfId="5" applyNumberFormat="1" applyFont="1" applyFill="1" applyBorder="1" applyAlignment="1">
      <alignment vertical="top" wrapText="1"/>
    </xf>
    <xf numFmtId="164" fontId="8" fillId="3" borderId="56" xfId="5" applyNumberFormat="1" applyFont="1" applyFill="1" applyBorder="1" applyAlignment="1">
      <alignment horizontal="center" vertical="center"/>
    </xf>
    <xf numFmtId="164" fontId="8" fillId="2" borderId="29" xfId="5" applyNumberFormat="1" applyFont="1" applyFill="1" applyBorder="1" applyAlignment="1">
      <alignment horizontal="center" vertical="center"/>
    </xf>
    <xf numFmtId="165" fontId="9" fillId="6" borderId="14" xfId="5" applyNumberFormat="1" applyFont="1" applyFill="1" applyBorder="1" applyAlignment="1">
      <alignment horizontal="left" vertical="top" wrapText="1"/>
    </xf>
    <xf numFmtId="164" fontId="8" fillId="5" borderId="46" xfId="5" applyNumberFormat="1" applyFont="1" applyFill="1" applyBorder="1" applyAlignment="1">
      <alignment horizontal="center" vertical="top"/>
    </xf>
    <xf numFmtId="164" fontId="8" fillId="5" borderId="50" xfId="5" applyNumberFormat="1" applyFont="1" applyFill="1" applyBorder="1" applyAlignment="1">
      <alignment horizontal="center" vertical="top" wrapText="1"/>
    </xf>
    <xf numFmtId="164" fontId="8" fillId="5" borderId="2" xfId="5" applyNumberFormat="1" applyFont="1" applyFill="1" applyBorder="1" applyAlignment="1">
      <alignment horizontal="center" vertical="top"/>
    </xf>
    <xf numFmtId="164" fontId="8" fillId="5" borderId="45" xfId="5" applyNumberFormat="1" applyFont="1" applyFill="1" applyBorder="1" applyAlignment="1">
      <alignment horizontal="center" vertical="top"/>
    </xf>
    <xf numFmtId="0" fontId="20" fillId="0" borderId="0" xfId="0" applyFont="1" applyAlignment="1">
      <alignment vertical="center" wrapText="1"/>
    </xf>
    <xf numFmtId="164" fontId="8" fillId="5" borderId="50" xfId="5" applyNumberFormat="1" applyFont="1" applyFill="1" applyBorder="1" applyAlignment="1">
      <alignment horizontal="center" vertical="top"/>
    </xf>
    <xf numFmtId="49" fontId="8" fillId="3" borderId="19" xfId="5" applyNumberFormat="1" applyFont="1" applyFill="1" applyBorder="1" applyAlignment="1">
      <alignment horizontal="center" vertical="center"/>
    </xf>
    <xf numFmtId="49" fontId="8" fillId="3" borderId="34" xfId="5" applyNumberFormat="1" applyFont="1" applyFill="1" applyBorder="1" applyAlignment="1">
      <alignment horizontal="center" vertical="center"/>
    </xf>
    <xf numFmtId="49" fontId="8" fillId="3" borderId="42" xfId="5" applyNumberFormat="1" applyFont="1" applyFill="1" applyBorder="1" applyAlignment="1">
      <alignment horizontal="center" vertical="center"/>
    </xf>
    <xf numFmtId="49" fontId="8" fillId="3" borderId="58" xfId="5" applyNumberFormat="1" applyFont="1" applyFill="1" applyBorder="1" applyAlignment="1">
      <alignment horizontal="center" vertical="center"/>
    </xf>
    <xf numFmtId="49" fontId="8" fillId="3" borderId="35" xfId="5" applyNumberFormat="1" applyFont="1" applyFill="1" applyBorder="1" applyAlignment="1">
      <alignment horizontal="center" vertical="center"/>
    </xf>
    <xf numFmtId="164" fontId="8" fillId="3" borderId="37" xfId="5" applyNumberFormat="1" applyFont="1" applyFill="1" applyBorder="1" applyAlignment="1">
      <alignment horizontal="center" vertical="center" wrapText="1"/>
    </xf>
    <xf numFmtId="49" fontId="8" fillId="3" borderId="38" xfId="5" applyNumberFormat="1" applyFont="1" applyFill="1" applyBorder="1" applyAlignment="1">
      <alignment horizontal="center" vertical="center"/>
    </xf>
    <xf numFmtId="49" fontId="8" fillId="3" borderId="39" xfId="5" applyNumberFormat="1" applyFont="1" applyFill="1" applyBorder="1" applyAlignment="1">
      <alignment horizontal="center" vertical="center"/>
    </xf>
    <xf numFmtId="165" fontId="9" fillId="4" borderId="47" xfId="5" applyNumberFormat="1" applyFont="1" applyFill="1" applyBorder="1" applyAlignment="1">
      <alignment vertical="top" wrapText="1"/>
    </xf>
    <xf numFmtId="165" fontId="9" fillId="4" borderId="22" xfId="5" applyNumberFormat="1" applyFont="1" applyFill="1" applyBorder="1" applyAlignment="1">
      <alignment vertical="top" wrapText="1"/>
    </xf>
    <xf numFmtId="165" fontId="9" fillId="4" borderId="44" xfId="5" applyNumberFormat="1" applyFont="1" applyFill="1" applyBorder="1" applyAlignment="1">
      <alignment vertical="top" wrapText="1"/>
    </xf>
    <xf numFmtId="165" fontId="9" fillId="4" borderId="32" xfId="5" applyNumberFormat="1" applyFont="1" applyFill="1" applyBorder="1" applyAlignment="1">
      <alignment horizontal="left" vertical="top" wrapText="1"/>
    </xf>
    <xf numFmtId="164" fontId="9" fillId="4" borderId="47" xfId="5" applyNumberFormat="1" applyFont="1" applyFill="1" applyBorder="1" applyAlignment="1">
      <alignment horizontal="center" vertical="top"/>
    </xf>
    <xf numFmtId="164" fontId="9" fillId="4" borderId="52" xfId="5" applyNumberFormat="1" applyFont="1" applyFill="1" applyBorder="1" applyAlignment="1">
      <alignment horizontal="center" vertical="top"/>
    </xf>
    <xf numFmtId="164" fontId="9" fillId="4" borderId="32" xfId="5" applyNumberFormat="1" applyFont="1" applyFill="1" applyBorder="1" applyAlignment="1">
      <alignment horizontal="center" vertical="top"/>
    </xf>
    <xf numFmtId="164" fontId="9" fillId="4" borderId="51" xfId="5" applyNumberFormat="1" applyFont="1" applyFill="1" applyBorder="1" applyAlignment="1">
      <alignment horizontal="center" vertical="top"/>
    </xf>
    <xf numFmtId="0" fontId="9" fillId="4" borderId="32" xfId="6" quotePrefix="1" applyFont="1" applyFill="1" applyBorder="1" applyAlignment="1">
      <alignment vertical="center" wrapText="1"/>
    </xf>
    <xf numFmtId="164" fontId="9" fillId="6" borderId="47" xfId="5" applyNumberFormat="1" applyFont="1" applyFill="1" applyBorder="1" applyAlignment="1">
      <alignment horizontal="left" vertical="center" wrapText="1"/>
    </xf>
    <xf numFmtId="164" fontId="9" fillId="6" borderId="44" xfId="5" applyNumberFormat="1" applyFont="1" applyFill="1" applyBorder="1" applyAlignment="1">
      <alignment horizontal="left" vertical="center" wrapText="1"/>
    </xf>
    <xf numFmtId="164" fontId="15" fillId="0" borderId="8" xfId="0" applyNumberFormat="1" applyFont="1" applyBorder="1" applyAlignment="1">
      <alignment horizontal="right" vertical="center" wrapText="1"/>
    </xf>
    <xf numFmtId="165" fontId="8" fillId="3" borderId="10" xfId="5" applyNumberFormat="1" applyFont="1" applyFill="1" applyBorder="1" applyAlignment="1">
      <alignment horizontal="center" vertical="top" wrapText="1"/>
    </xf>
    <xf numFmtId="165" fontId="8" fillId="3" borderId="57" xfId="5" applyNumberFormat="1" applyFont="1" applyFill="1" applyBorder="1" applyAlignment="1">
      <alignment horizontal="center" vertical="top" wrapText="1"/>
    </xf>
    <xf numFmtId="165" fontId="8" fillId="3" borderId="12" xfId="5" applyNumberFormat="1" applyFont="1" applyFill="1" applyBorder="1" applyAlignment="1">
      <alignment horizontal="center" vertical="top" wrapText="1"/>
    </xf>
    <xf numFmtId="165" fontId="8" fillId="3" borderId="58" xfId="5" applyNumberFormat="1" applyFont="1" applyFill="1" applyBorder="1" applyAlignment="1">
      <alignment horizontal="center" vertical="top" wrapText="1"/>
    </xf>
    <xf numFmtId="165" fontId="8" fillId="3" borderId="36" xfId="5" applyNumberFormat="1" applyFont="1" applyFill="1" applyBorder="1" applyAlignment="1">
      <alignment horizontal="center" vertical="top" wrapText="1"/>
    </xf>
    <xf numFmtId="165" fontId="8" fillId="3" borderId="35" xfId="5" applyNumberFormat="1" applyFont="1" applyFill="1" applyBorder="1" applyAlignment="1">
      <alignment horizontal="center" vertical="top" wrapText="1"/>
    </xf>
    <xf numFmtId="164" fontId="8" fillId="3" borderId="9" xfId="5" applyNumberFormat="1" applyFont="1" applyFill="1" applyBorder="1" applyAlignment="1">
      <alignment horizontal="center" vertical="center" wrapText="1"/>
    </xf>
    <xf numFmtId="164" fontId="8" fillId="3" borderId="11" xfId="5" applyNumberFormat="1" applyFont="1" applyFill="1" applyBorder="1" applyAlignment="1">
      <alignment horizontal="center" vertical="center" wrapText="1"/>
    </xf>
    <xf numFmtId="164" fontId="8" fillId="3" borderId="16" xfId="5" applyNumberFormat="1" applyFont="1" applyFill="1" applyBorder="1" applyAlignment="1">
      <alignment horizontal="center" vertical="top" wrapText="1"/>
    </xf>
    <xf numFmtId="164" fontId="8" fillId="3" borderId="25" xfId="5" applyNumberFormat="1" applyFont="1" applyFill="1" applyBorder="1" applyAlignment="1">
      <alignment horizontal="center" vertical="top" wrapText="1"/>
    </xf>
    <xf numFmtId="164" fontId="9" fillId="6" borderId="22" xfId="5" applyNumberFormat="1" applyFont="1" applyFill="1" applyBorder="1" applyAlignment="1">
      <alignment horizontal="left" vertical="center" wrapText="1"/>
    </xf>
    <xf numFmtId="164" fontId="8" fillId="3" borderId="16" xfId="5" applyNumberFormat="1" applyFont="1" applyFill="1" applyBorder="1" applyAlignment="1">
      <alignment horizontal="center" vertical="center" wrapText="1"/>
    </xf>
    <xf numFmtId="164" fontId="8" fillId="3" borderId="25" xfId="5" applyNumberFormat="1" applyFont="1" applyFill="1" applyBorder="1" applyAlignment="1">
      <alignment horizontal="center" vertical="center" wrapText="1"/>
    </xf>
    <xf numFmtId="164" fontId="8" fillId="3" borderId="15" xfId="5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4" fontId="8" fillId="3" borderId="15" xfId="5" applyNumberFormat="1" applyFont="1" applyFill="1" applyBorder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165" fontId="8" fillId="4" borderId="26" xfId="5" applyNumberFormat="1" applyFont="1" applyFill="1" applyBorder="1" applyAlignment="1">
      <alignment horizontal="center" vertical="center" textRotation="90" wrapText="1"/>
    </xf>
    <xf numFmtId="165" fontId="8" fillId="4" borderId="7" xfId="5" applyNumberFormat="1" applyFont="1" applyFill="1" applyBorder="1" applyAlignment="1">
      <alignment horizontal="center" vertical="center" textRotation="90" wrapText="1"/>
    </xf>
    <xf numFmtId="165" fontId="8" fillId="4" borderId="2" xfId="5" applyNumberFormat="1" applyFont="1" applyFill="1" applyBorder="1" applyAlignment="1">
      <alignment horizontal="center" vertical="center" textRotation="90" wrapText="1"/>
    </xf>
    <xf numFmtId="165" fontId="8" fillId="5" borderId="3" xfId="5" applyNumberFormat="1" applyFont="1" applyFill="1" applyBorder="1" applyAlignment="1">
      <alignment horizontal="left" vertical="top" wrapText="1"/>
    </xf>
    <xf numFmtId="165" fontId="8" fillId="5" borderId="50" xfId="5" applyNumberFormat="1" applyFont="1" applyFill="1" applyBorder="1" applyAlignment="1">
      <alignment horizontal="left" vertical="top" wrapText="1"/>
    </xf>
    <xf numFmtId="164" fontId="2" fillId="7" borderId="0" xfId="5" applyNumberFormat="1" applyFont="1" applyFill="1" applyBorder="1" applyAlignment="1">
      <alignment horizontal="center" vertical="top" wrapText="1"/>
    </xf>
  </cellXfs>
  <cellStyles count="7">
    <cellStyle name="Comma" xfId="5" builtinId="3"/>
    <cellStyle name="Hyperlink 2" xfId="3" xr:uid="{B21558D0-A7A2-445B-8B30-0A4E85C48017}"/>
    <cellStyle name="Normal" xfId="0" builtinId="0"/>
    <cellStyle name="Normal 2" xfId="1" xr:uid="{71D05253-7C5B-4AF0-9FD0-66F5FA69D666}"/>
    <cellStyle name="Normal 2 2" xfId="4" xr:uid="{53C43810-80F7-4BC5-82D8-A57A774695C8}"/>
    <cellStyle name="Normal 2 3" xfId="6" xr:uid="{0B3EB94C-F709-455A-A162-5FD0378DE02B}"/>
    <cellStyle name="Normal 3" xfId="2" xr:uid="{CBD024EB-951B-4D3A-87E7-A0B252C621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2553566</xdr:colOff>
      <xdr:row>39</xdr:row>
      <xdr:rowOff>467591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E53C437-AEE7-4F18-898E-68BD99FA5BF5}"/>
            </a:ext>
          </a:extLst>
        </xdr:cNvPr>
        <xdr:cNvSpPr txBox="1"/>
      </xdr:nvSpPr>
      <xdr:spPr>
        <a:xfrm>
          <a:off x="3325091" y="389485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2553566</xdr:colOff>
      <xdr:row>39</xdr:row>
      <xdr:rowOff>467591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93694C3-FF09-474B-A648-C092CA121EEE}"/>
            </a:ext>
          </a:extLst>
        </xdr:cNvPr>
        <xdr:cNvSpPr txBox="1"/>
      </xdr:nvSpPr>
      <xdr:spPr>
        <a:xfrm>
          <a:off x="3325091" y="389485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2239241</xdr:colOff>
      <xdr:row>40</xdr:row>
      <xdr:rowOff>29441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B245384-D073-457A-A6E4-674781D147A6}"/>
            </a:ext>
          </a:extLst>
        </xdr:cNvPr>
        <xdr:cNvSpPr txBox="1"/>
      </xdr:nvSpPr>
      <xdr:spPr>
        <a:xfrm>
          <a:off x="3325091" y="3971059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vark\usermony\USER\EXCHANGE\VAHRAM\NJUTER\DY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tom.Mkhitaryan\Desktop\&#1350;&#1400;&#1408;\Ampop_2026-2028.xlsx" TargetMode="External"/><Relationship Id="rId1" Type="http://schemas.openxmlformats.org/officeDocument/2006/relationships/externalLinkPath" Target="Ampop_2026-2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Year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MPOP Հ 11"/>
      <sheetName val="Հ 4 (Տնտ․դաս․հոդ)"/>
      <sheetName val="Հ 5_տարածք"/>
      <sheetName val="N 6_ekamut__"/>
      <sheetName val="N 8 ampop"/>
      <sheetName val="Հ 10_ռիսկեր "/>
    </sheetNames>
    <sheetDataSet>
      <sheetData sheetId="0"/>
      <sheetData sheetId="1">
        <row r="139">
          <cell r="I139">
            <v>1142980.7</v>
          </cell>
          <cell r="J139">
            <v>1201919.3999999999</v>
          </cell>
          <cell r="K139">
            <v>1208193.3</v>
          </cell>
          <cell r="L139">
            <v>1215676.2</v>
          </cell>
        </row>
        <row r="179">
          <cell r="H179">
            <v>109160.2</v>
          </cell>
          <cell r="I179">
            <v>105442</v>
          </cell>
          <cell r="J179">
            <v>106275.3</v>
          </cell>
          <cell r="K179">
            <v>106275.3</v>
          </cell>
          <cell r="L179">
            <v>106275.3</v>
          </cell>
        </row>
        <row r="219">
          <cell r="J219">
            <v>21450</v>
          </cell>
          <cell r="K219">
            <v>21450</v>
          </cell>
          <cell r="L219">
            <v>21450</v>
          </cell>
        </row>
        <row r="358">
          <cell r="J358">
            <v>7539762.5999999996</v>
          </cell>
          <cell r="K358">
            <v>7782679.2999999998</v>
          </cell>
          <cell r="L358">
            <v>7979762.2999999998</v>
          </cell>
        </row>
        <row r="418">
          <cell r="I418">
            <v>71100</v>
          </cell>
          <cell r="J418">
            <v>198408</v>
          </cell>
          <cell r="K418">
            <v>165340</v>
          </cell>
          <cell r="L418">
            <v>132272</v>
          </cell>
        </row>
        <row r="420">
          <cell r="I420">
            <v>121000</v>
          </cell>
          <cell r="J420">
            <v>322800</v>
          </cell>
          <cell r="K420">
            <v>269000</v>
          </cell>
          <cell r="L420">
            <v>215200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B6BBF9AE-9D91-4B43-8B32-842C1DD8C05D}">
  <we:reference id="wa200005502" version="1.0.0.11" store="en-US" storeType="OMEX"/>
  <we:alternateReferences>
    <we:reference id="wa200005502" version="1.0.0.11" store="WA200005502" storeType="OMEX"/>
  </we:alternateReferences>
  <we:properties>
    <we:property name="docId" value="&quot;RbkLibepecZBH4ETNChpW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995F4-D358-4661-B12C-9B21665452FF}">
  <dimension ref="A1:W80"/>
  <sheetViews>
    <sheetView tabSelected="1" defaultGridColor="0" colorId="8" zoomScale="85" zoomScaleNormal="85" zoomScaleSheetLayoutView="70" workbookViewId="0">
      <selection activeCell="A14" sqref="A14"/>
    </sheetView>
  </sheetViews>
  <sheetFormatPr defaultRowHeight="16.5" x14ac:dyDescent="0.3"/>
  <cols>
    <col min="1" max="1" width="8.7109375" style="2" customWidth="1"/>
    <col min="2" max="2" width="8.28515625" style="5" customWidth="1"/>
    <col min="3" max="3" width="32.85546875" style="1" customWidth="1"/>
    <col min="4" max="4" width="48.85546875" style="1" customWidth="1"/>
    <col min="5" max="5" width="32.28515625" style="1" customWidth="1"/>
    <col min="6" max="6" width="15.5703125" style="6" customWidth="1"/>
    <col min="7" max="7" width="16.5703125" style="6" customWidth="1"/>
    <col min="8" max="10" width="14.140625" style="7" customWidth="1"/>
    <col min="11" max="13" width="14" style="2" customWidth="1"/>
    <col min="14" max="15" width="13.42578125" style="2" customWidth="1"/>
    <col min="16" max="16" width="15.140625" style="2" customWidth="1"/>
    <col min="17" max="17" width="14.85546875" style="2" customWidth="1"/>
    <col min="18" max="18" width="15" style="2" customWidth="1"/>
    <col min="19" max="19" width="16" style="2" customWidth="1"/>
    <col min="20" max="20" width="62.5703125" style="3" hidden="1" customWidth="1"/>
    <col min="21" max="21" width="18.42578125" style="2" customWidth="1"/>
    <col min="22" max="22" width="13.5703125" style="2" bestFit="1" customWidth="1"/>
    <col min="23" max="23" width="13.42578125" style="2" bestFit="1" customWidth="1"/>
    <col min="24" max="188" width="9.140625" style="2"/>
    <col min="189" max="189" width="5.7109375" style="2" customWidth="1"/>
    <col min="190" max="190" width="6.85546875" style="2" customWidth="1"/>
    <col min="191" max="191" width="50.140625" style="2" customWidth="1"/>
    <col min="192" max="193" width="11.42578125" style="2" customWidth="1"/>
    <col min="194" max="197" width="0" style="2" hidden="1" customWidth="1"/>
    <col min="198" max="198" width="13.140625" style="2" customWidth="1"/>
    <col min="199" max="199" width="12.42578125" style="2" customWidth="1"/>
    <col min="200" max="200" width="12.28515625" style="2" customWidth="1"/>
    <col min="201" max="203" width="0" style="2" hidden="1" customWidth="1"/>
    <col min="204" max="204" width="12.7109375" style="2" customWidth="1"/>
    <col min="205" max="205" width="12.42578125" style="2" customWidth="1"/>
    <col min="206" max="206" width="13.28515625" style="2" customWidth="1"/>
    <col min="207" max="207" width="12.42578125" style="2" customWidth="1"/>
    <col min="208" max="208" width="11.7109375" style="2" customWidth="1"/>
    <col min="209" max="209" width="11.42578125" style="2" customWidth="1"/>
    <col min="210" max="210" width="11.5703125" style="2" bestFit="1" customWidth="1"/>
    <col min="211" max="211" width="11.85546875" style="2" customWidth="1"/>
    <col min="212" max="212" width="12" style="2" customWidth="1"/>
    <col min="213" max="444" width="9.140625" style="2"/>
    <col min="445" max="445" width="5.7109375" style="2" customWidth="1"/>
    <col min="446" max="446" width="6.85546875" style="2" customWidth="1"/>
    <col min="447" max="447" width="50.140625" style="2" customWidth="1"/>
    <col min="448" max="449" width="11.42578125" style="2" customWidth="1"/>
    <col min="450" max="453" width="0" style="2" hidden="1" customWidth="1"/>
    <col min="454" max="454" width="13.140625" style="2" customWidth="1"/>
    <col min="455" max="455" width="12.42578125" style="2" customWidth="1"/>
    <col min="456" max="456" width="12.28515625" style="2" customWidth="1"/>
    <col min="457" max="459" width="0" style="2" hidden="1" customWidth="1"/>
    <col min="460" max="460" width="12.7109375" style="2" customWidth="1"/>
    <col min="461" max="461" width="12.42578125" style="2" customWidth="1"/>
    <col min="462" max="462" width="13.28515625" style="2" customWidth="1"/>
    <col min="463" max="463" width="12.42578125" style="2" customWidth="1"/>
    <col min="464" max="464" width="11.7109375" style="2" customWidth="1"/>
    <col min="465" max="465" width="11.42578125" style="2" customWidth="1"/>
    <col min="466" max="466" width="11.5703125" style="2" bestFit="1" customWidth="1"/>
    <col min="467" max="467" width="11.85546875" style="2" customWidth="1"/>
    <col min="468" max="468" width="12" style="2" customWidth="1"/>
    <col min="469" max="700" width="9.140625" style="2"/>
    <col min="701" max="701" width="5.7109375" style="2" customWidth="1"/>
    <col min="702" max="702" width="6.85546875" style="2" customWidth="1"/>
    <col min="703" max="703" width="50.140625" style="2" customWidth="1"/>
    <col min="704" max="705" width="11.42578125" style="2" customWidth="1"/>
    <col min="706" max="709" width="0" style="2" hidden="1" customWidth="1"/>
    <col min="710" max="710" width="13.140625" style="2" customWidth="1"/>
    <col min="711" max="711" width="12.42578125" style="2" customWidth="1"/>
    <col min="712" max="712" width="12.28515625" style="2" customWidth="1"/>
    <col min="713" max="715" width="0" style="2" hidden="1" customWidth="1"/>
    <col min="716" max="716" width="12.7109375" style="2" customWidth="1"/>
    <col min="717" max="717" width="12.42578125" style="2" customWidth="1"/>
    <col min="718" max="718" width="13.28515625" style="2" customWidth="1"/>
    <col min="719" max="719" width="12.42578125" style="2" customWidth="1"/>
    <col min="720" max="720" width="11.7109375" style="2" customWidth="1"/>
    <col min="721" max="721" width="11.42578125" style="2" customWidth="1"/>
    <col min="722" max="722" width="11.5703125" style="2" bestFit="1" customWidth="1"/>
    <col min="723" max="723" width="11.85546875" style="2" customWidth="1"/>
    <col min="724" max="724" width="12" style="2" customWidth="1"/>
    <col min="725" max="956" width="9.140625" style="2"/>
    <col min="957" max="957" width="5.7109375" style="2" customWidth="1"/>
    <col min="958" max="958" width="6.85546875" style="2" customWidth="1"/>
    <col min="959" max="959" width="50.140625" style="2" customWidth="1"/>
    <col min="960" max="961" width="11.42578125" style="2" customWidth="1"/>
    <col min="962" max="965" width="0" style="2" hidden="1" customWidth="1"/>
    <col min="966" max="966" width="13.140625" style="2" customWidth="1"/>
    <col min="967" max="967" width="12.42578125" style="2" customWidth="1"/>
    <col min="968" max="968" width="12.28515625" style="2" customWidth="1"/>
    <col min="969" max="971" width="0" style="2" hidden="1" customWidth="1"/>
    <col min="972" max="972" width="12.7109375" style="2" customWidth="1"/>
    <col min="973" max="973" width="12.42578125" style="2" customWidth="1"/>
    <col min="974" max="974" width="13.28515625" style="2" customWidth="1"/>
    <col min="975" max="975" width="12.42578125" style="2" customWidth="1"/>
    <col min="976" max="976" width="11.7109375" style="2" customWidth="1"/>
    <col min="977" max="977" width="11.42578125" style="2" customWidth="1"/>
    <col min="978" max="978" width="11.5703125" style="2" bestFit="1" customWidth="1"/>
    <col min="979" max="979" width="11.85546875" style="2" customWidth="1"/>
    <col min="980" max="980" width="12" style="2" customWidth="1"/>
    <col min="981" max="1212" width="9.140625" style="2"/>
    <col min="1213" max="1213" width="5.7109375" style="2" customWidth="1"/>
    <col min="1214" max="1214" width="6.85546875" style="2" customWidth="1"/>
    <col min="1215" max="1215" width="50.140625" style="2" customWidth="1"/>
    <col min="1216" max="1217" width="11.42578125" style="2" customWidth="1"/>
    <col min="1218" max="1221" width="0" style="2" hidden="1" customWidth="1"/>
    <col min="1222" max="1222" width="13.140625" style="2" customWidth="1"/>
    <col min="1223" max="1223" width="12.42578125" style="2" customWidth="1"/>
    <col min="1224" max="1224" width="12.28515625" style="2" customWidth="1"/>
    <col min="1225" max="1227" width="0" style="2" hidden="1" customWidth="1"/>
    <col min="1228" max="1228" width="12.7109375" style="2" customWidth="1"/>
    <col min="1229" max="1229" width="12.42578125" style="2" customWidth="1"/>
    <col min="1230" max="1230" width="13.28515625" style="2" customWidth="1"/>
    <col min="1231" max="1231" width="12.42578125" style="2" customWidth="1"/>
    <col min="1232" max="1232" width="11.7109375" style="2" customWidth="1"/>
    <col min="1233" max="1233" width="11.42578125" style="2" customWidth="1"/>
    <col min="1234" max="1234" width="11.5703125" style="2" bestFit="1" customWidth="1"/>
    <col min="1235" max="1235" width="11.85546875" style="2" customWidth="1"/>
    <col min="1236" max="1236" width="12" style="2" customWidth="1"/>
    <col min="1237" max="1468" width="9.140625" style="2"/>
    <col min="1469" max="1469" width="5.7109375" style="2" customWidth="1"/>
    <col min="1470" max="1470" width="6.85546875" style="2" customWidth="1"/>
    <col min="1471" max="1471" width="50.140625" style="2" customWidth="1"/>
    <col min="1472" max="1473" width="11.42578125" style="2" customWidth="1"/>
    <col min="1474" max="1477" width="0" style="2" hidden="1" customWidth="1"/>
    <col min="1478" max="1478" width="13.140625" style="2" customWidth="1"/>
    <col min="1479" max="1479" width="12.42578125" style="2" customWidth="1"/>
    <col min="1480" max="1480" width="12.28515625" style="2" customWidth="1"/>
    <col min="1481" max="1483" width="0" style="2" hidden="1" customWidth="1"/>
    <col min="1484" max="1484" width="12.7109375" style="2" customWidth="1"/>
    <col min="1485" max="1485" width="12.42578125" style="2" customWidth="1"/>
    <col min="1486" max="1486" width="13.28515625" style="2" customWidth="1"/>
    <col min="1487" max="1487" width="12.42578125" style="2" customWidth="1"/>
    <col min="1488" max="1488" width="11.7109375" style="2" customWidth="1"/>
    <col min="1489" max="1489" width="11.42578125" style="2" customWidth="1"/>
    <col min="1490" max="1490" width="11.5703125" style="2" bestFit="1" customWidth="1"/>
    <col min="1491" max="1491" width="11.85546875" style="2" customWidth="1"/>
    <col min="1492" max="1492" width="12" style="2" customWidth="1"/>
    <col min="1493" max="1724" width="9.140625" style="2"/>
    <col min="1725" max="1725" width="5.7109375" style="2" customWidth="1"/>
    <col min="1726" max="1726" width="6.85546875" style="2" customWidth="1"/>
    <col min="1727" max="1727" width="50.140625" style="2" customWidth="1"/>
    <col min="1728" max="1729" width="11.42578125" style="2" customWidth="1"/>
    <col min="1730" max="1733" width="0" style="2" hidden="1" customWidth="1"/>
    <col min="1734" max="1734" width="13.140625" style="2" customWidth="1"/>
    <col min="1735" max="1735" width="12.42578125" style="2" customWidth="1"/>
    <col min="1736" max="1736" width="12.28515625" style="2" customWidth="1"/>
    <col min="1737" max="1739" width="0" style="2" hidden="1" customWidth="1"/>
    <col min="1740" max="1740" width="12.7109375" style="2" customWidth="1"/>
    <col min="1741" max="1741" width="12.42578125" style="2" customWidth="1"/>
    <col min="1742" max="1742" width="13.28515625" style="2" customWidth="1"/>
    <col min="1743" max="1743" width="12.42578125" style="2" customWidth="1"/>
    <col min="1744" max="1744" width="11.7109375" style="2" customWidth="1"/>
    <col min="1745" max="1745" width="11.42578125" style="2" customWidth="1"/>
    <col min="1746" max="1746" width="11.5703125" style="2" bestFit="1" customWidth="1"/>
    <col min="1747" max="1747" width="11.85546875" style="2" customWidth="1"/>
    <col min="1748" max="1748" width="12" style="2" customWidth="1"/>
    <col min="1749" max="1980" width="9.140625" style="2"/>
    <col min="1981" max="1981" width="5.7109375" style="2" customWidth="1"/>
    <col min="1982" max="1982" width="6.85546875" style="2" customWidth="1"/>
    <col min="1983" max="1983" width="50.140625" style="2" customWidth="1"/>
    <col min="1984" max="1985" width="11.42578125" style="2" customWidth="1"/>
    <col min="1986" max="1989" width="0" style="2" hidden="1" customWidth="1"/>
    <col min="1990" max="1990" width="13.140625" style="2" customWidth="1"/>
    <col min="1991" max="1991" width="12.42578125" style="2" customWidth="1"/>
    <col min="1992" max="1992" width="12.28515625" style="2" customWidth="1"/>
    <col min="1993" max="1995" width="0" style="2" hidden="1" customWidth="1"/>
    <col min="1996" max="1996" width="12.7109375" style="2" customWidth="1"/>
    <col min="1997" max="1997" width="12.42578125" style="2" customWidth="1"/>
    <col min="1998" max="1998" width="13.28515625" style="2" customWidth="1"/>
    <col min="1999" max="1999" width="12.42578125" style="2" customWidth="1"/>
    <col min="2000" max="2000" width="11.7109375" style="2" customWidth="1"/>
    <col min="2001" max="2001" width="11.42578125" style="2" customWidth="1"/>
    <col min="2002" max="2002" width="11.5703125" style="2" bestFit="1" customWidth="1"/>
    <col min="2003" max="2003" width="11.85546875" style="2" customWidth="1"/>
    <col min="2004" max="2004" width="12" style="2" customWidth="1"/>
    <col min="2005" max="2236" width="9.140625" style="2"/>
    <col min="2237" max="2237" width="5.7109375" style="2" customWidth="1"/>
    <col min="2238" max="2238" width="6.85546875" style="2" customWidth="1"/>
    <col min="2239" max="2239" width="50.140625" style="2" customWidth="1"/>
    <col min="2240" max="2241" width="11.42578125" style="2" customWidth="1"/>
    <col min="2242" max="2245" width="0" style="2" hidden="1" customWidth="1"/>
    <col min="2246" max="2246" width="13.140625" style="2" customWidth="1"/>
    <col min="2247" max="2247" width="12.42578125" style="2" customWidth="1"/>
    <col min="2248" max="2248" width="12.28515625" style="2" customWidth="1"/>
    <col min="2249" max="2251" width="0" style="2" hidden="1" customWidth="1"/>
    <col min="2252" max="2252" width="12.7109375" style="2" customWidth="1"/>
    <col min="2253" max="2253" width="12.42578125" style="2" customWidth="1"/>
    <col min="2254" max="2254" width="13.28515625" style="2" customWidth="1"/>
    <col min="2255" max="2255" width="12.42578125" style="2" customWidth="1"/>
    <col min="2256" max="2256" width="11.7109375" style="2" customWidth="1"/>
    <col min="2257" max="2257" width="11.42578125" style="2" customWidth="1"/>
    <col min="2258" max="2258" width="11.5703125" style="2" bestFit="1" customWidth="1"/>
    <col min="2259" max="2259" width="11.85546875" style="2" customWidth="1"/>
    <col min="2260" max="2260" width="12" style="2" customWidth="1"/>
    <col min="2261" max="2492" width="9.140625" style="2"/>
    <col min="2493" max="2493" width="5.7109375" style="2" customWidth="1"/>
    <col min="2494" max="2494" width="6.85546875" style="2" customWidth="1"/>
    <col min="2495" max="2495" width="50.140625" style="2" customWidth="1"/>
    <col min="2496" max="2497" width="11.42578125" style="2" customWidth="1"/>
    <col min="2498" max="2501" width="0" style="2" hidden="1" customWidth="1"/>
    <col min="2502" max="2502" width="13.140625" style="2" customWidth="1"/>
    <col min="2503" max="2503" width="12.42578125" style="2" customWidth="1"/>
    <col min="2504" max="2504" width="12.28515625" style="2" customWidth="1"/>
    <col min="2505" max="2507" width="0" style="2" hidden="1" customWidth="1"/>
    <col min="2508" max="2508" width="12.7109375" style="2" customWidth="1"/>
    <col min="2509" max="2509" width="12.42578125" style="2" customWidth="1"/>
    <col min="2510" max="2510" width="13.28515625" style="2" customWidth="1"/>
    <col min="2511" max="2511" width="12.42578125" style="2" customWidth="1"/>
    <col min="2512" max="2512" width="11.7109375" style="2" customWidth="1"/>
    <col min="2513" max="2513" width="11.42578125" style="2" customWidth="1"/>
    <col min="2514" max="2514" width="11.5703125" style="2" bestFit="1" customWidth="1"/>
    <col min="2515" max="2515" width="11.85546875" style="2" customWidth="1"/>
    <col min="2516" max="2516" width="12" style="2" customWidth="1"/>
    <col min="2517" max="2748" width="9.140625" style="2"/>
    <col min="2749" max="2749" width="5.7109375" style="2" customWidth="1"/>
    <col min="2750" max="2750" width="6.85546875" style="2" customWidth="1"/>
    <col min="2751" max="2751" width="50.140625" style="2" customWidth="1"/>
    <col min="2752" max="2753" width="11.42578125" style="2" customWidth="1"/>
    <col min="2754" max="2757" width="0" style="2" hidden="1" customWidth="1"/>
    <col min="2758" max="2758" width="13.140625" style="2" customWidth="1"/>
    <col min="2759" max="2759" width="12.42578125" style="2" customWidth="1"/>
    <col min="2760" max="2760" width="12.28515625" style="2" customWidth="1"/>
    <col min="2761" max="2763" width="0" style="2" hidden="1" customWidth="1"/>
    <col min="2764" max="2764" width="12.7109375" style="2" customWidth="1"/>
    <col min="2765" max="2765" width="12.42578125" style="2" customWidth="1"/>
    <col min="2766" max="2766" width="13.28515625" style="2" customWidth="1"/>
    <col min="2767" max="2767" width="12.42578125" style="2" customWidth="1"/>
    <col min="2768" max="2768" width="11.7109375" style="2" customWidth="1"/>
    <col min="2769" max="2769" width="11.42578125" style="2" customWidth="1"/>
    <col min="2770" max="2770" width="11.5703125" style="2" bestFit="1" customWidth="1"/>
    <col min="2771" max="2771" width="11.85546875" style="2" customWidth="1"/>
    <col min="2772" max="2772" width="12" style="2" customWidth="1"/>
    <col min="2773" max="3004" width="9.140625" style="2"/>
    <col min="3005" max="3005" width="5.7109375" style="2" customWidth="1"/>
    <col min="3006" max="3006" width="6.85546875" style="2" customWidth="1"/>
    <col min="3007" max="3007" width="50.140625" style="2" customWidth="1"/>
    <col min="3008" max="3009" width="11.42578125" style="2" customWidth="1"/>
    <col min="3010" max="3013" width="0" style="2" hidden="1" customWidth="1"/>
    <col min="3014" max="3014" width="13.140625" style="2" customWidth="1"/>
    <col min="3015" max="3015" width="12.42578125" style="2" customWidth="1"/>
    <col min="3016" max="3016" width="12.28515625" style="2" customWidth="1"/>
    <col min="3017" max="3019" width="0" style="2" hidden="1" customWidth="1"/>
    <col min="3020" max="3020" width="12.7109375" style="2" customWidth="1"/>
    <col min="3021" max="3021" width="12.42578125" style="2" customWidth="1"/>
    <col min="3022" max="3022" width="13.28515625" style="2" customWidth="1"/>
    <col min="3023" max="3023" width="12.42578125" style="2" customWidth="1"/>
    <col min="3024" max="3024" width="11.7109375" style="2" customWidth="1"/>
    <col min="3025" max="3025" width="11.42578125" style="2" customWidth="1"/>
    <col min="3026" max="3026" width="11.5703125" style="2" bestFit="1" customWidth="1"/>
    <col min="3027" max="3027" width="11.85546875" style="2" customWidth="1"/>
    <col min="3028" max="3028" width="12" style="2" customWidth="1"/>
    <col min="3029" max="3260" width="9.140625" style="2"/>
    <col min="3261" max="3261" width="5.7109375" style="2" customWidth="1"/>
    <col min="3262" max="3262" width="6.85546875" style="2" customWidth="1"/>
    <col min="3263" max="3263" width="50.140625" style="2" customWidth="1"/>
    <col min="3264" max="3265" width="11.42578125" style="2" customWidth="1"/>
    <col min="3266" max="3269" width="0" style="2" hidden="1" customWidth="1"/>
    <col min="3270" max="3270" width="13.140625" style="2" customWidth="1"/>
    <col min="3271" max="3271" width="12.42578125" style="2" customWidth="1"/>
    <col min="3272" max="3272" width="12.28515625" style="2" customWidth="1"/>
    <col min="3273" max="3275" width="0" style="2" hidden="1" customWidth="1"/>
    <col min="3276" max="3276" width="12.7109375" style="2" customWidth="1"/>
    <col min="3277" max="3277" width="12.42578125" style="2" customWidth="1"/>
    <col min="3278" max="3278" width="13.28515625" style="2" customWidth="1"/>
    <col min="3279" max="3279" width="12.42578125" style="2" customWidth="1"/>
    <col min="3280" max="3280" width="11.7109375" style="2" customWidth="1"/>
    <col min="3281" max="3281" width="11.42578125" style="2" customWidth="1"/>
    <col min="3282" max="3282" width="11.5703125" style="2" bestFit="1" customWidth="1"/>
    <col min="3283" max="3283" width="11.85546875" style="2" customWidth="1"/>
    <col min="3284" max="3284" width="12" style="2" customWidth="1"/>
    <col min="3285" max="3516" width="9.140625" style="2"/>
    <col min="3517" max="3517" width="5.7109375" style="2" customWidth="1"/>
    <col min="3518" max="3518" width="6.85546875" style="2" customWidth="1"/>
    <col min="3519" max="3519" width="50.140625" style="2" customWidth="1"/>
    <col min="3520" max="3521" width="11.42578125" style="2" customWidth="1"/>
    <col min="3522" max="3525" width="0" style="2" hidden="1" customWidth="1"/>
    <col min="3526" max="3526" width="13.140625" style="2" customWidth="1"/>
    <col min="3527" max="3527" width="12.42578125" style="2" customWidth="1"/>
    <col min="3528" max="3528" width="12.28515625" style="2" customWidth="1"/>
    <col min="3529" max="3531" width="0" style="2" hidden="1" customWidth="1"/>
    <col min="3532" max="3532" width="12.7109375" style="2" customWidth="1"/>
    <col min="3533" max="3533" width="12.42578125" style="2" customWidth="1"/>
    <col min="3534" max="3534" width="13.28515625" style="2" customWidth="1"/>
    <col min="3535" max="3535" width="12.42578125" style="2" customWidth="1"/>
    <col min="3536" max="3536" width="11.7109375" style="2" customWidth="1"/>
    <col min="3537" max="3537" width="11.42578125" style="2" customWidth="1"/>
    <col min="3538" max="3538" width="11.5703125" style="2" bestFit="1" customWidth="1"/>
    <col min="3539" max="3539" width="11.85546875" style="2" customWidth="1"/>
    <col min="3540" max="3540" width="12" style="2" customWidth="1"/>
    <col min="3541" max="3772" width="9.140625" style="2"/>
    <col min="3773" max="3773" width="5.7109375" style="2" customWidth="1"/>
    <col min="3774" max="3774" width="6.85546875" style="2" customWidth="1"/>
    <col min="3775" max="3775" width="50.140625" style="2" customWidth="1"/>
    <col min="3776" max="3777" width="11.42578125" style="2" customWidth="1"/>
    <col min="3778" max="3781" width="0" style="2" hidden="1" customWidth="1"/>
    <col min="3782" max="3782" width="13.140625" style="2" customWidth="1"/>
    <col min="3783" max="3783" width="12.42578125" style="2" customWidth="1"/>
    <col min="3784" max="3784" width="12.28515625" style="2" customWidth="1"/>
    <col min="3785" max="3787" width="0" style="2" hidden="1" customWidth="1"/>
    <col min="3788" max="3788" width="12.7109375" style="2" customWidth="1"/>
    <col min="3789" max="3789" width="12.42578125" style="2" customWidth="1"/>
    <col min="3790" max="3790" width="13.28515625" style="2" customWidth="1"/>
    <col min="3791" max="3791" width="12.42578125" style="2" customWidth="1"/>
    <col min="3792" max="3792" width="11.7109375" style="2" customWidth="1"/>
    <col min="3793" max="3793" width="11.42578125" style="2" customWidth="1"/>
    <col min="3794" max="3794" width="11.5703125" style="2" bestFit="1" customWidth="1"/>
    <col min="3795" max="3795" width="11.85546875" style="2" customWidth="1"/>
    <col min="3796" max="3796" width="12" style="2" customWidth="1"/>
    <col min="3797" max="4028" width="9.140625" style="2"/>
    <col min="4029" max="4029" width="5.7109375" style="2" customWidth="1"/>
    <col min="4030" max="4030" width="6.85546875" style="2" customWidth="1"/>
    <col min="4031" max="4031" width="50.140625" style="2" customWidth="1"/>
    <col min="4032" max="4033" width="11.42578125" style="2" customWidth="1"/>
    <col min="4034" max="4037" width="0" style="2" hidden="1" customWidth="1"/>
    <col min="4038" max="4038" width="13.140625" style="2" customWidth="1"/>
    <col min="4039" max="4039" width="12.42578125" style="2" customWidth="1"/>
    <col min="4040" max="4040" width="12.28515625" style="2" customWidth="1"/>
    <col min="4041" max="4043" width="0" style="2" hidden="1" customWidth="1"/>
    <col min="4044" max="4044" width="12.7109375" style="2" customWidth="1"/>
    <col min="4045" max="4045" width="12.42578125" style="2" customWidth="1"/>
    <col min="4046" max="4046" width="13.28515625" style="2" customWidth="1"/>
    <col min="4047" max="4047" width="12.42578125" style="2" customWidth="1"/>
    <col min="4048" max="4048" width="11.7109375" style="2" customWidth="1"/>
    <col min="4049" max="4049" width="11.42578125" style="2" customWidth="1"/>
    <col min="4050" max="4050" width="11.5703125" style="2" bestFit="1" customWidth="1"/>
    <col min="4051" max="4051" width="11.85546875" style="2" customWidth="1"/>
    <col min="4052" max="4052" width="12" style="2" customWidth="1"/>
    <col min="4053" max="4284" width="9.140625" style="2"/>
    <col min="4285" max="4285" width="5.7109375" style="2" customWidth="1"/>
    <col min="4286" max="4286" width="6.85546875" style="2" customWidth="1"/>
    <col min="4287" max="4287" width="50.140625" style="2" customWidth="1"/>
    <col min="4288" max="4289" width="11.42578125" style="2" customWidth="1"/>
    <col min="4290" max="4293" width="0" style="2" hidden="1" customWidth="1"/>
    <col min="4294" max="4294" width="13.140625" style="2" customWidth="1"/>
    <col min="4295" max="4295" width="12.42578125" style="2" customWidth="1"/>
    <col min="4296" max="4296" width="12.28515625" style="2" customWidth="1"/>
    <col min="4297" max="4299" width="0" style="2" hidden="1" customWidth="1"/>
    <col min="4300" max="4300" width="12.7109375" style="2" customWidth="1"/>
    <col min="4301" max="4301" width="12.42578125" style="2" customWidth="1"/>
    <col min="4302" max="4302" width="13.28515625" style="2" customWidth="1"/>
    <col min="4303" max="4303" width="12.42578125" style="2" customWidth="1"/>
    <col min="4304" max="4304" width="11.7109375" style="2" customWidth="1"/>
    <col min="4305" max="4305" width="11.42578125" style="2" customWidth="1"/>
    <col min="4306" max="4306" width="11.5703125" style="2" bestFit="1" customWidth="1"/>
    <col min="4307" max="4307" width="11.85546875" style="2" customWidth="1"/>
    <col min="4308" max="4308" width="12" style="2" customWidth="1"/>
    <col min="4309" max="4540" width="9.140625" style="2"/>
    <col min="4541" max="4541" width="5.7109375" style="2" customWidth="1"/>
    <col min="4542" max="4542" width="6.85546875" style="2" customWidth="1"/>
    <col min="4543" max="4543" width="50.140625" style="2" customWidth="1"/>
    <col min="4544" max="4545" width="11.42578125" style="2" customWidth="1"/>
    <col min="4546" max="4549" width="0" style="2" hidden="1" customWidth="1"/>
    <col min="4550" max="4550" width="13.140625" style="2" customWidth="1"/>
    <col min="4551" max="4551" width="12.42578125" style="2" customWidth="1"/>
    <col min="4552" max="4552" width="12.28515625" style="2" customWidth="1"/>
    <col min="4553" max="4555" width="0" style="2" hidden="1" customWidth="1"/>
    <col min="4556" max="4556" width="12.7109375" style="2" customWidth="1"/>
    <col min="4557" max="4557" width="12.42578125" style="2" customWidth="1"/>
    <col min="4558" max="4558" width="13.28515625" style="2" customWidth="1"/>
    <col min="4559" max="4559" width="12.42578125" style="2" customWidth="1"/>
    <col min="4560" max="4560" width="11.7109375" style="2" customWidth="1"/>
    <col min="4561" max="4561" width="11.42578125" style="2" customWidth="1"/>
    <col min="4562" max="4562" width="11.5703125" style="2" bestFit="1" customWidth="1"/>
    <col min="4563" max="4563" width="11.85546875" style="2" customWidth="1"/>
    <col min="4564" max="4564" width="12" style="2" customWidth="1"/>
    <col min="4565" max="4796" width="9.140625" style="2"/>
    <col min="4797" max="4797" width="5.7109375" style="2" customWidth="1"/>
    <col min="4798" max="4798" width="6.85546875" style="2" customWidth="1"/>
    <col min="4799" max="4799" width="50.140625" style="2" customWidth="1"/>
    <col min="4800" max="4801" width="11.42578125" style="2" customWidth="1"/>
    <col min="4802" max="4805" width="0" style="2" hidden="1" customWidth="1"/>
    <col min="4806" max="4806" width="13.140625" style="2" customWidth="1"/>
    <col min="4807" max="4807" width="12.42578125" style="2" customWidth="1"/>
    <col min="4808" max="4808" width="12.28515625" style="2" customWidth="1"/>
    <col min="4809" max="4811" width="0" style="2" hidden="1" customWidth="1"/>
    <col min="4812" max="4812" width="12.7109375" style="2" customWidth="1"/>
    <col min="4813" max="4813" width="12.42578125" style="2" customWidth="1"/>
    <col min="4814" max="4814" width="13.28515625" style="2" customWidth="1"/>
    <col min="4815" max="4815" width="12.42578125" style="2" customWidth="1"/>
    <col min="4816" max="4816" width="11.7109375" style="2" customWidth="1"/>
    <col min="4817" max="4817" width="11.42578125" style="2" customWidth="1"/>
    <col min="4818" max="4818" width="11.5703125" style="2" bestFit="1" customWidth="1"/>
    <col min="4819" max="4819" width="11.85546875" style="2" customWidth="1"/>
    <col min="4820" max="4820" width="12" style="2" customWidth="1"/>
    <col min="4821" max="5052" width="9.140625" style="2"/>
    <col min="5053" max="5053" width="5.7109375" style="2" customWidth="1"/>
    <col min="5054" max="5054" width="6.85546875" style="2" customWidth="1"/>
    <col min="5055" max="5055" width="50.140625" style="2" customWidth="1"/>
    <col min="5056" max="5057" width="11.42578125" style="2" customWidth="1"/>
    <col min="5058" max="5061" width="0" style="2" hidden="1" customWidth="1"/>
    <col min="5062" max="5062" width="13.140625" style="2" customWidth="1"/>
    <col min="5063" max="5063" width="12.42578125" style="2" customWidth="1"/>
    <col min="5064" max="5064" width="12.28515625" style="2" customWidth="1"/>
    <col min="5065" max="5067" width="0" style="2" hidden="1" customWidth="1"/>
    <col min="5068" max="5068" width="12.7109375" style="2" customWidth="1"/>
    <col min="5069" max="5069" width="12.42578125" style="2" customWidth="1"/>
    <col min="5070" max="5070" width="13.28515625" style="2" customWidth="1"/>
    <col min="5071" max="5071" width="12.42578125" style="2" customWidth="1"/>
    <col min="5072" max="5072" width="11.7109375" style="2" customWidth="1"/>
    <col min="5073" max="5073" width="11.42578125" style="2" customWidth="1"/>
    <col min="5074" max="5074" width="11.5703125" style="2" bestFit="1" customWidth="1"/>
    <col min="5075" max="5075" width="11.85546875" style="2" customWidth="1"/>
    <col min="5076" max="5076" width="12" style="2" customWidth="1"/>
    <col min="5077" max="5308" width="9.140625" style="2"/>
    <col min="5309" max="5309" width="5.7109375" style="2" customWidth="1"/>
    <col min="5310" max="5310" width="6.85546875" style="2" customWidth="1"/>
    <col min="5311" max="5311" width="50.140625" style="2" customWidth="1"/>
    <col min="5312" max="5313" width="11.42578125" style="2" customWidth="1"/>
    <col min="5314" max="5317" width="0" style="2" hidden="1" customWidth="1"/>
    <col min="5318" max="5318" width="13.140625" style="2" customWidth="1"/>
    <col min="5319" max="5319" width="12.42578125" style="2" customWidth="1"/>
    <col min="5320" max="5320" width="12.28515625" style="2" customWidth="1"/>
    <col min="5321" max="5323" width="0" style="2" hidden="1" customWidth="1"/>
    <col min="5324" max="5324" width="12.7109375" style="2" customWidth="1"/>
    <col min="5325" max="5325" width="12.42578125" style="2" customWidth="1"/>
    <col min="5326" max="5326" width="13.28515625" style="2" customWidth="1"/>
    <col min="5327" max="5327" width="12.42578125" style="2" customWidth="1"/>
    <col min="5328" max="5328" width="11.7109375" style="2" customWidth="1"/>
    <col min="5329" max="5329" width="11.42578125" style="2" customWidth="1"/>
    <col min="5330" max="5330" width="11.5703125" style="2" bestFit="1" customWidth="1"/>
    <col min="5331" max="5331" width="11.85546875" style="2" customWidth="1"/>
    <col min="5332" max="5332" width="12" style="2" customWidth="1"/>
    <col min="5333" max="5564" width="9.140625" style="2"/>
    <col min="5565" max="5565" width="5.7109375" style="2" customWidth="1"/>
    <col min="5566" max="5566" width="6.85546875" style="2" customWidth="1"/>
    <col min="5567" max="5567" width="50.140625" style="2" customWidth="1"/>
    <col min="5568" max="5569" width="11.42578125" style="2" customWidth="1"/>
    <col min="5570" max="5573" width="0" style="2" hidden="1" customWidth="1"/>
    <col min="5574" max="5574" width="13.140625" style="2" customWidth="1"/>
    <col min="5575" max="5575" width="12.42578125" style="2" customWidth="1"/>
    <col min="5576" max="5576" width="12.28515625" style="2" customWidth="1"/>
    <col min="5577" max="5579" width="0" style="2" hidden="1" customWidth="1"/>
    <col min="5580" max="5580" width="12.7109375" style="2" customWidth="1"/>
    <col min="5581" max="5581" width="12.42578125" style="2" customWidth="1"/>
    <col min="5582" max="5582" width="13.28515625" style="2" customWidth="1"/>
    <col min="5583" max="5583" width="12.42578125" style="2" customWidth="1"/>
    <col min="5584" max="5584" width="11.7109375" style="2" customWidth="1"/>
    <col min="5585" max="5585" width="11.42578125" style="2" customWidth="1"/>
    <col min="5586" max="5586" width="11.5703125" style="2" bestFit="1" customWidth="1"/>
    <col min="5587" max="5587" width="11.85546875" style="2" customWidth="1"/>
    <col min="5588" max="5588" width="12" style="2" customWidth="1"/>
    <col min="5589" max="5820" width="9.140625" style="2"/>
    <col min="5821" max="5821" width="5.7109375" style="2" customWidth="1"/>
    <col min="5822" max="5822" width="6.85546875" style="2" customWidth="1"/>
    <col min="5823" max="5823" width="50.140625" style="2" customWidth="1"/>
    <col min="5824" max="5825" width="11.42578125" style="2" customWidth="1"/>
    <col min="5826" max="5829" width="0" style="2" hidden="1" customWidth="1"/>
    <col min="5830" max="5830" width="13.140625" style="2" customWidth="1"/>
    <col min="5831" max="5831" width="12.42578125" style="2" customWidth="1"/>
    <col min="5832" max="5832" width="12.28515625" style="2" customWidth="1"/>
    <col min="5833" max="5835" width="0" style="2" hidden="1" customWidth="1"/>
    <col min="5836" max="5836" width="12.7109375" style="2" customWidth="1"/>
    <col min="5837" max="5837" width="12.42578125" style="2" customWidth="1"/>
    <col min="5838" max="5838" width="13.28515625" style="2" customWidth="1"/>
    <col min="5839" max="5839" width="12.42578125" style="2" customWidth="1"/>
    <col min="5840" max="5840" width="11.7109375" style="2" customWidth="1"/>
    <col min="5841" max="5841" width="11.42578125" style="2" customWidth="1"/>
    <col min="5842" max="5842" width="11.5703125" style="2" bestFit="1" customWidth="1"/>
    <col min="5843" max="5843" width="11.85546875" style="2" customWidth="1"/>
    <col min="5844" max="5844" width="12" style="2" customWidth="1"/>
    <col min="5845" max="6076" width="9.140625" style="2"/>
    <col min="6077" max="6077" width="5.7109375" style="2" customWidth="1"/>
    <col min="6078" max="6078" width="6.85546875" style="2" customWidth="1"/>
    <col min="6079" max="6079" width="50.140625" style="2" customWidth="1"/>
    <col min="6080" max="6081" width="11.42578125" style="2" customWidth="1"/>
    <col min="6082" max="6085" width="0" style="2" hidden="1" customWidth="1"/>
    <col min="6086" max="6086" width="13.140625" style="2" customWidth="1"/>
    <col min="6087" max="6087" width="12.42578125" style="2" customWidth="1"/>
    <col min="6088" max="6088" width="12.28515625" style="2" customWidth="1"/>
    <col min="6089" max="6091" width="0" style="2" hidden="1" customWidth="1"/>
    <col min="6092" max="6092" width="12.7109375" style="2" customWidth="1"/>
    <col min="6093" max="6093" width="12.42578125" style="2" customWidth="1"/>
    <col min="6094" max="6094" width="13.28515625" style="2" customWidth="1"/>
    <col min="6095" max="6095" width="12.42578125" style="2" customWidth="1"/>
    <col min="6096" max="6096" width="11.7109375" style="2" customWidth="1"/>
    <col min="6097" max="6097" width="11.42578125" style="2" customWidth="1"/>
    <col min="6098" max="6098" width="11.5703125" style="2" bestFit="1" customWidth="1"/>
    <col min="6099" max="6099" width="11.85546875" style="2" customWidth="1"/>
    <col min="6100" max="6100" width="12" style="2" customWidth="1"/>
    <col min="6101" max="6332" width="9.140625" style="2"/>
    <col min="6333" max="6333" width="5.7109375" style="2" customWidth="1"/>
    <col min="6334" max="6334" width="6.85546875" style="2" customWidth="1"/>
    <col min="6335" max="6335" width="50.140625" style="2" customWidth="1"/>
    <col min="6336" max="6337" width="11.42578125" style="2" customWidth="1"/>
    <col min="6338" max="6341" width="0" style="2" hidden="1" customWidth="1"/>
    <col min="6342" max="6342" width="13.140625" style="2" customWidth="1"/>
    <col min="6343" max="6343" width="12.42578125" style="2" customWidth="1"/>
    <col min="6344" max="6344" width="12.28515625" style="2" customWidth="1"/>
    <col min="6345" max="6347" width="0" style="2" hidden="1" customWidth="1"/>
    <col min="6348" max="6348" width="12.7109375" style="2" customWidth="1"/>
    <col min="6349" max="6349" width="12.42578125" style="2" customWidth="1"/>
    <col min="6350" max="6350" width="13.28515625" style="2" customWidth="1"/>
    <col min="6351" max="6351" width="12.42578125" style="2" customWidth="1"/>
    <col min="6352" max="6352" width="11.7109375" style="2" customWidth="1"/>
    <col min="6353" max="6353" width="11.42578125" style="2" customWidth="1"/>
    <col min="6354" max="6354" width="11.5703125" style="2" bestFit="1" customWidth="1"/>
    <col min="6355" max="6355" width="11.85546875" style="2" customWidth="1"/>
    <col min="6356" max="6356" width="12" style="2" customWidth="1"/>
    <col min="6357" max="6588" width="9.140625" style="2"/>
    <col min="6589" max="6589" width="5.7109375" style="2" customWidth="1"/>
    <col min="6590" max="6590" width="6.85546875" style="2" customWidth="1"/>
    <col min="6591" max="6591" width="50.140625" style="2" customWidth="1"/>
    <col min="6592" max="6593" width="11.42578125" style="2" customWidth="1"/>
    <col min="6594" max="6597" width="0" style="2" hidden="1" customWidth="1"/>
    <col min="6598" max="6598" width="13.140625" style="2" customWidth="1"/>
    <col min="6599" max="6599" width="12.42578125" style="2" customWidth="1"/>
    <col min="6600" max="6600" width="12.28515625" style="2" customWidth="1"/>
    <col min="6601" max="6603" width="0" style="2" hidden="1" customWidth="1"/>
    <col min="6604" max="6604" width="12.7109375" style="2" customWidth="1"/>
    <col min="6605" max="6605" width="12.42578125" style="2" customWidth="1"/>
    <col min="6606" max="6606" width="13.28515625" style="2" customWidth="1"/>
    <col min="6607" max="6607" width="12.42578125" style="2" customWidth="1"/>
    <col min="6608" max="6608" width="11.7109375" style="2" customWidth="1"/>
    <col min="6609" max="6609" width="11.42578125" style="2" customWidth="1"/>
    <col min="6610" max="6610" width="11.5703125" style="2" bestFit="1" customWidth="1"/>
    <col min="6611" max="6611" width="11.85546875" style="2" customWidth="1"/>
    <col min="6612" max="6612" width="12" style="2" customWidth="1"/>
    <col min="6613" max="6844" width="9.140625" style="2"/>
    <col min="6845" max="6845" width="5.7109375" style="2" customWidth="1"/>
    <col min="6846" max="6846" width="6.85546875" style="2" customWidth="1"/>
    <col min="6847" max="6847" width="50.140625" style="2" customWidth="1"/>
    <col min="6848" max="6849" width="11.42578125" style="2" customWidth="1"/>
    <col min="6850" max="6853" width="0" style="2" hidden="1" customWidth="1"/>
    <col min="6854" max="6854" width="13.140625" style="2" customWidth="1"/>
    <col min="6855" max="6855" width="12.42578125" style="2" customWidth="1"/>
    <col min="6856" max="6856" width="12.28515625" style="2" customWidth="1"/>
    <col min="6857" max="6859" width="0" style="2" hidden="1" customWidth="1"/>
    <col min="6860" max="6860" width="12.7109375" style="2" customWidth="1"/>
    <col min="6861" max="6861" width="12.42578125" style="2" customWidth="1"/>
    <col min="6862" max="6862" width="13.28515625" style="2" customWidth="1"/>
    <col min="6863" max="6863" width="12.42578125" style="2" customWidth="1"/>
    <col min="6864" max="6864" width="11.7109375" style="2" customWidth="1"/>
    <col min="6865" max="6865" width="11.42578125" style="2" customWidth="1"/>
    <col min="6866" max="6866" width="11.5703125" style="2" bestFit="1" customWidth="1"/>
    <col min="6867" max="6867" width="11.85546875" style="2" customWidth="1"/>
    <col min="6868" max="6868" width="12" style="2" customWidth="1"/>
    <col min="6869" max="7100" width="9.140625" style="2"/>
    <col min="7101" max="7101" width="5.7109375" style="2" customWidth="1"/>
    <col min="7102" max="7102" width="6.85546875" style="2" customWidth="1"/>
    <col min="7103" max="7103" width="50.140625" style="2" customWidth="1"/>
    <col min="7104" max="7105" width="11.42578125" style="2" customWidth="1"/>
    <col min="7106" max="7109" width="0" style="2" hidden="1" customWidth="1"/>
    <col min="7110" max="7110" width="13.140625" style="2" customWidth="1"/>
    <col min="7111" max="7111" width="12.42578125" style="2" customWidth="1"/>
    <col min="7112" max="7112" width="12.28515625" style="2" customWidth="1"/>
    <col min="7113" max="7115" width="0" style="2" hidden="1" customWidth="1"/>
    <col min="7116" max="7116" width="12.7109375" style="2" customWidth="1"/>
    <col min="7117" max="7117" width="12.42578125" style="2" customWidth="1"/>
    <col min="7118" max="7118" width="13.28515625" style="2" customWidth="1"/>
    <col min="7119" max="7119" width="12.42578125" style="2" customWidth="1"/>
    <col min="7120" max="7120" width="11.7109375" style="2" customWidth="1"/>
    <col min="7121" max="7121" width="11.42578125" style="2" customWidth="1"/>
    <col min="7122" max="7122" width="11.5703125" style="2" bestFit="1" customWidth="1"/>
    <col min="7123" max="7123" width="11.85546875" style="2" customWidth="1"/>
    <col min="7124" max="7124" width="12" style="2" customWidth="1"/>
    <col min="7125" max="7356" width="9.140625" style="2"/>
    <col min="7357" max="7357" width="5.7109375" style="2" customWidth="1"/>
    <col min="7358" max="7358" width="6.85546875" style="2" customWidth="1"/>
    <col min="7359" max="7359" width="50.140625" style="2" customWidth="1"/>
    <col min="7360" max="7361" width="11.42578125" style="2" customWidth="1"/>
    <col min="7362" max="7365" width="0" style="2" hidden="1" customWidth="1"/>
    <col min="7366" max="7366" width="13.140625" style="2" customWidth="1"/>
    <col min="7367" max="7367" width="12.42578125" style="2" customWidth="1"/>
    <col min="7368" max="7368" width="12.28515625" style="2" customWidth="1"/>
    <col min="7369" max="7371" width="0" style="2" hidden="1" customWidth="1"/>
    <col min="7372" max="7372" width="12.7109375" style="2" customWidth="1"/>
    <col min="7373" max="7373" width="12.42578125" style="2" customWidth="1"/>
    <col min="7374" max="7374" width="13.28515625" style="2" customWidth="1"/>
    <col min="7375" max="7375" width="12.42578125" style="2" customWidth="1"/>
    <col min="7376" max="7376" width="11.7109375" style="2" customWidth="1"/>
    <col min="7377" max="7377" width="11.42578125" style="2" customWidth="1"/>
    <col min="7378" max="7378" width="11.5703125" style="2" bestFit="1" customWidth="1"/>
    <col min="7379" max="7379" width="11.85546875" style="2" customWidth="1"/>
    <col min="7380" max="7380" width="12" style="2" customWidth="1"/>
    <col min="7381" max="7612" width="9.140625" style="2"/>
    <col min="7613" max="7613" width="5.7109375" style="2" customWidth="1"/>
    <col min="7614" max="7614" width="6.85546875" style="2" customWidth="1"/>
    <col min="7615" max="7615" width="50.140625" style="2" customWidth="1"/>
    <col min="7616" max="7617" width="11.42578125" style="2" customWidth="1"/>
    <col min="7618" max="7621" width="0" style="2" hidden="1" customWidth="1"/>
    <col min="7622" max="7622" width="13.140625" style="2" customWidth="1"/>
    <col min="7623" max="7623" width="12.42578125" style="2" customWidth="1"/>
    <col min="7624" max="7624" width="12.28515625" style="2" customWidth="1"/>
    <col min="7625" max="7627" width="0" style="2" hidden="1" customWidth="1"/>
    <col min="7628" max="7628" width="12.7109375" style="2" customWidth="1"/>
    <col min="7629" max="7629" width="12.42578125" style="2" customWidth="1"/>
    <col min="7630" max="7630" width="13.28515625" style="2" customWidth="1"/>
    <col min="7631" max="7631" width="12.42578125" style="2" customWidth="1"/>
    <col min="7632" max="7632" width="11.7109375" style="2" customWidth="1"/>
    <col min="7633" max="7633" width="11.42578125" style="2" customWidth="1"/>
    <col min="7634" max="7634" width="11.5703125" style="2" bestFit="1" customWidth="1"/>
    <col min="7635" max="7635" width="11.85546875" style="2" customWidth="1"/>
    <col min="7636" max="7636" width="12" style="2" customWidth="1"/>
    <col min="7637" max="7868" width="9.140625" style="2"/>
    <col min="7869" max="7869" width="5.7109375" style="2" customWidth="1"/>
    <col min="7870" max="7870" width="6.85546875" style="2" customWidth="1"/>
    <col min="7871" max="7871" width="50.140625" style="2" customWidth="1"/>
    <col min="7872" max="7873" width="11.42578125" style="2" customWidth="1"/>
    <col min="7874" max="7877" width="0" style="2" hidden="1" customWidth="1"/>
    <col min="7878" max="7878" width="13.140625" style="2" customWidth="1"/>
    <col min="7879" max="7879" width="12.42578125" style="2" customWidth="1"/>
    <col min="7880" max="7880" width="12.28515625" style="2" customWidth="1"/>
    <col min="7881" max="7883" width="0" style="2" hidden="1" customWidth="1"/>
    <col min="7884" max="7884" width="12.7109375" style="2" customWidth="1"/>
    <col min="7885" max="7885" width="12.42578125" style="2" customWidth="1"/>
    <col min="7886" max="7886" width="13.28515625" style="2" customWidth="1"/>
    <col min="7887" max="7887" width="12.42578125" style="2" customWidth="1"/>
    <col min="7888" max="7888" width="11.7109375" style="2" customWidth="1"/>
    <col min="7889" max="7889" width="11.42578125" style="2" customWidth="1"/>
    <col min="7890" max="7890" width="11.5703125" style="2" bestFit="1" customWidth="1"/>
    <col min="7891" max="7891" width="11.85546875" style="2" customWidth="1"/>
    <col min="7892" max="7892" width="12" style="2" customWidth="1"/>
    <col min="7893" max="8124" width="9.140625" style="2"/>
    <col min="8125" max="8125" width="5.7109375" style="2" customWidth="1"/>
    <col min="8126" max="8126" width="6.85546875" style="2" customWidth="1"/>
    <col min="8127" max="8127" width="50.140625" style="2" customWidth="1"/>
    <col min="8128" max="8129" width="11.42578125" style="2" customWidth="1"/>
    <col min="8130" max="8133" width="0" style="2" hidden="1" customWidth="1"/>
    <col min="8134" max="8134" width="13.140625" style="2" customWidth="1"/>
    <col min="8135" max="8135" width="12.42578125" style="2" customWidth="1"/>
    <col min="8136" max="8136" width="12.28515625" style="2" customWidth="1"/>
    <col min="8137" max="8139" width="0" style="2" hidden="1" customWidth="1"/>
    <col min="8140" max="8140" width="12.7109375" style="2" customWidth="1"/>
    <col min="8141" max="8141" width="12.42578125" style="2" customWidth="1"/>
    <col min="8142" max="8142" width="13.28515625" style="2" customWidth="1"/>
    <col min="8143" max="8143" width="12.42578125" style="2" customWidth="1"/>
    <col min="8144" max="8144" width="11.7109375" style="2" customWidth="1"/>
    <col min="8145" max="8145" width="11.42578125" style="2" customWidth="1"/>
    <col min="8146" max="8146" width="11.5703125" style="2" bestFit="1" customWidth="1"/>
    <col min="8147" max="8147" width="11.85546875" style="2" customWidth="1"/>
    <col min="8148" max="8148" width="12" style="2" customWidth="1"/>
    <col min="8149" max="8380" width="9.140625" style="2"/>
    <col min="8381" max="8381" width="5.7109375" style="2" customWidth="1"/>
    <col min="8382" max="8382" width="6.85546875" style="2" customWidth="1"/>
    <col min="8383" max="8383" width="50.140625" style="2" customWidth="1"/>
    <col min="8384" max="8385" width="11.42578125" style="2" customWidth="1"/>
    <col min="8386" max="8389" width="0" style="2" hidden="1" customWidth="1"/>
    <col min="8390" max="8390" width="13.140625" style="2" customWidth="1"/>
    <col min="8391" max="8391" width="12.42578125" style="2" customWidth="1"/>
    <col min="8392" max="8392" width="12.28515625" style="2" customWidth="1"/>
    <col min="8393" max="8395" width="0" style="2" hidden="1" customWidth="1"/>
    <col min="8396" max="8396" width="12.7109375" style="2" customWidth="1"/>
    <col min="8397" max="8397" width="12.42578125" style="2" customWidth="1"/>
    <col min="8398" max="8398" width="13.28515625" style="2" customWidth="1"/>
    <col min="8399" max="8399" width="12.42578125" style="2" customWidth="1"/>
    <col min="8400" max="8400" width="11.7109375" style="2" customWidth="1"/>
    <col min="8401" max="8401" width="11.42578125" style="2" customWidth="1"/>
    <col min="8402" max="8402" width="11.5703125" style="2" bestFit="1" customWidth="1"/>
    <col min="8403" max="8403" width="11.85546875" style="2" customWidth="1"/>
    <col min="8404" max="8404" width="12" style="2" customWidth="1"/>
    <col min="8405" max="8636" width="9.140625" style="2"/>
    <col min="8637" max="8637" width="5.7109375" style="2" customWidth="1"/>
    <col min="8638" max="8638" width="6.85546875" style="2" customWidth="1"/>
    <col min="8639" max="8639" width="50.140625" style="2" customWidth="1"/>
    <col min="8640" max="8641" width="11.42578125" style="2" customWidth="1"/>
    <col min="8642" max="8645" width="0" style="2" hidden="1" customWidth="1"/>
    <col min="8646" max="8646" width="13.140625" style="2" customWidth="1"/>
    <col min="8647" max="8647" width="12.42578125" style="2" customWidth="1"/>
    <col min="8648" max="8648" width="12.28515625" style="2" customWidth="1"/>
    <col min="8649" max="8651" width="0" style="2" hidden="1" customWidth="1"/>
    <col min="8652" max="8652" width="12.7109375" style="2" customWidth="1"/>
    <col min="8653" max="8653" width="12.42578125" style="2" customWidth="1"/>
    <col min="8654" max="8654" width="13.28515625" style="2" customWidth="1"/>
    <col min="8655" max="8655" width="12.42578125" style="2" customWidth="1"/>
    <col min="8656" max="8656" width="11.7109375" style="2" customWidth="1"/>
    <col min="8657" max="8657" width="11.42578125" style="2" customWidth="1"/>
    <col min="8658" max="8658" width="11.5703125" style="2" bestFit="1" customWidth="1"/>
    <col min="8659" max="8659" width="11.85546875" style="2" customWidth="1"/>
    <col min="8660" max="8660" width="12" style="2" customWidth="1"/>
    <col min="8661" max="8892" width="9.140625" style="2"/>
    <col min="8893" max="8893" width="5.7109375" style="2" customWidth="1"/>
    <col min="8894" max="8894" width="6.85546875" style="2" customWidth="1"/>
    <col min="8895" max="8895" width="50.140625" style="2" customWidth="1"/>
    <col min="8896" max="8897" width="11.42578125" style="2" customWidth="1"/>
    <col min="8898" max="8901" width="0" style="2" hidden="1" customWidth="1"/>
    <col min="8902" max="8902" width="13.140625" style="2" customWidth="1"/>
    <col min="8903" max="8903" width="12.42578125" style="2" customWidth="1"/>
    <col min="8904" max="8904" width="12.28515625" style="2" customWidth="1"/>
    <col min="8905" max="8907" width="0" style="2" hidden="1" customWidth="1"/>
    <col min="8908" max="8908" width="12.7109375" style="2" customWidth="1"/>
    <col min="8909" max="8909" width="12.42578125" style="2" customWidth="1"/>
    <col min="8910" max="8910" width="13.28515625" style="2" customWidth="1"/>
    <col min="8911" max="8911" width="12.42578125" style="2" customWidth="1"/>
    <col min="8912" max="8912" width="11.7109375" style="2" customWidth="1"/>
    <col min="8913" max="8913" width="11.42578125" style="2" customWidth="1"/>
    <col min="8914" max="8914" width="11.5703125" style="2" bestFit="1" customWidth="1"/>
    <col min="8915" max="8915" width="11.85546875" style="2" customWidth="1"/>
    <col min="8916" max="8916" width="12" style="2" customWidth="1"/>
    <col min="8917" max="9148" width="9.140625" style="2"/>
    <col min="9149" max="9149" width="5.7109375" style="2" customWidth="1"/>
    <col min="9150" max="9150" width="6.85546875" style="2" customWidth="1"/>
    <col min="9151" max="9151" width="50.140625" style="2" customWidth="1"/>
    <col min="9152" max="9153" width="11.42578125" style="2" customWidth="1"/>
    <col min="9154" max="9157" width="0" style="2" hidden="1" customWidth="1"/>
    <col min="9158" max="9158" width="13.140625" style="2" customWidth="1"/>
    <col min="9159" max="9159" width="12.42578125" style="2" customWidth="1"/>
    <col min="9160" max="9160" width="12.28515625" style="2" customWidth="1"/>
    <col min="9161" max="9163" width="0" style="2" hidden="1" customWidth="1"/>
    <col min="9164" max="9164" width="12.7109375" style="2" customWidth="1"/>
    <col min="9165" max="9165" width="12.42578125" style="2" customWidth="1"/>
    <col min="9166" max="9166" width="13.28515625" style="2" customWidth="1"/>
    <col min="9167" max="9167" width="12.42578125" style="2" customWidth="1"/>
    <col min="9168" max="9168" width="11.7109375" style="2" customWidth="1"/>
    <col min="9169" max="9169" width="11.42578125" style="2" customWidth="1"/>
    <col min="9170" max="9170" width="11.5703125" style="2" bestFit="1" customWidth="1"/>
    <col min="9171" max="9171" width="11.85546875" style="2" customWidth="1"/>
    <col min="9172" max="9172" width="12" style="2" customWidth="1"/>
    <col min="9173" max="9404" width="9.140625" style="2"/>
    <col min="9405" max="9405" width="5.7109375" style="2" customWidth="1"/>
    <col min="9406" max="9406" width="6.85546875" style="2" customWidth="1"/>
    <col min="9407" max="9407" width="50.140625" style="2" customWidth="1"/>
    <col min="9408" max="9409" width="11.42578125" style="2" customWidth="1"/>
    <col min="9410" max="9413" width="0" style="2" hidden="1" customWidth="1"/>
    <col min="9414" max="9414" width="13.140625" style="2" customWidth="1"/>
    <col min="9415" max="9415" width="12.42578125" style="2" customWidth="1"/>
    <col min="9416" max="9416" width="12.28515625" style="2" customWidth="1"/>
    <col min="9417" max="9419" width="0" style="2" hidden="1" customWidth="1"/>
    <col min="9420" max="9420" width="12.7109375" style="2" customWidth="1"/>
    <col min="9421" max="9421" width="12.42578125" style="2" customWidth="1"/>
    <col min="9422" max="9422" width="13.28515625" style="2" customWidth="1"/>
    <col min="9423" max="9423" width="12.42578125" style="2" customWidth="1"/>
    <col min="9424" max="9424" width="11.7109375" style="2" customWidth="1"/>
    <col min="9425" max="9425" width="11.42578125" style="2" customWidth="1"/>
    <col min="9426" max="9426" width="11.5703125" style="2" bestFit="1" customWidth="1"/>
    <col min="9427" max="9427" width="11.85546875" style="2" customWidth="1"/>
    <col min="9428" max="9428" width="12" style="2" customWidth="1"/>
    <col min="9429" max="9660" width="9.140625" style="2"/>
    <col min="9661" max="9661" width="5.7109375" style="2" customWidth="1"/>
    <col min="9662" max="9662" width="6.85546875" style="2" customWidth="1"/>
    <col min="9663" max="9663" width="50.140625" style="2" customWidth="1"/>
    <col min="9664" max="9665" width="11.42578125" style="2" customWidth="1"/>
    <col min="9666" max="9669" width="0" style="2" hidden="1" customWidth="1"/>
    <col min="9670" max="9670" width="13.140625" style="2" customWidth="1"/>
    <col min="9671" max="9671" width="12.42578125" style="2" customWidth="1"/>
    <col min="9672" max="9672" width="12.28515625" style="2" customWidth="1"/>
    <col min="9673" max="9675" width="0" style="2" hidden="1" customWidth="1"/>
    <col min="9676" max="9676" width="12.7109375" style="2" customWidth="1"/>
    <col min="9677" max="9677" width="12.42578125" style="2" customWidth="1"/>
    <col min="9678" max="9678" width="13.28515625" style="2" customWidth="1"/>
    <col min="9679" max="9679" width="12.42578125" style="2" customWidth="1"/>
    <col min="9680" max="9680" width="11.7109375" style="2" customWidth="1"/>
    <col min="9681" max="9681" width="11.42578125" style="2" customWidth="1"/>
    <col min="9682" max="9682" width="11.5703125" style="2" bestFit="1" customWidth="1"/>
    <col min="9683" max="9683" width="11.85546875" style="2" customWidth="1"/>
    <col min="9684" max="9684" width="12" style="2" customWidth="1"/>
    <col min="9685" max="9916" width="9.140625" style="2"/>
    <col min="9917" max="9917" width="5.7109375" style="2" customWidth="1"/>
    <col min="9918" max="9918" width="6.85546875" style="2" customWidth="1"/>
    <col min="9919" max="9919" width="50.140625" style="2" customWidth="1"/>
    <col min="9920" max="9921" width="11.42578125" style="2" customWidth="1"/>
    <col min="9922" max="9925" width="0" style="2" hidden="1" customWidth="1"/>
    <col min="9926" max="9926" width="13.140625" style="2" customWidth="1"/>
    <col min="9927" max="9927" width="12.42578125" style="2" customWidth="1"/>
    <col min="9928" max="9928" width="12.28515625" style="2" customWidth="1"/>
    <col min="9929" max="9931" width="0" style="2" hidden="1" customWidth="1"/>
    <col min="9932" max="9932" width="12.7109375" style="2" customWidth="1"/>
    <col min="9933" max="9933" width="12.42578125" style="2" customWidth="1"/>
    <col min="9934" max="9934" width="13.28515625" style="2" customWidth="1"/>
    <col min="9935" max="9935" width="12.42578125" style="2" customWidth="1"/>
    <col min="9936" max="9936" width="11.7109375" style="2" customWidth="1"/>
    <col min="9937" max="9937" width="11.42578125" style="2" customWidth="1"/>
    <col min="9938" max="9938" width="11.5703125" style="2" bestFit="1" customWidth="1"/>
    <col min="9939" max="9939" width="11.85546875" style="2" customWidth="1"/>
    <col min="9940" max="9940" width="12" style="2" customWidth="1"/>
    <col min="9941" max="10172" width="9.140625" style="2"/>
    <col min="10173" max="10173" width="5.7109375" style="2" customWidth="1"/>
    <col min="10174" max="10174" width="6.85546875" style="2" customWidth="1"/>
    <col min="10175" max="10175" width="50.140625" style="2" customWidth="1"/>
    <col min="10176" max="10177" width="11.42578125" style="2" customWidth="1"/>
    <col min="10178" max="10181" width="0" style="2" hidden="1" customWidth="1"/>
    <col min="10182" max="10182" width="13.140625" style="2" customWidth="1"/>
    <col min="10183" max="10183" width="12.42578125" style="2" customWidth="1"/>
    <col min="10184" max="10184" width="12.28515625" style="2" customWidth="1"/>
    <col min="10185" max="10187" width="0" style="2" hidden="1" customWidth="1"/>
    <col min="10188" max="10188" width="12.7109375" style="2" customWidth="1"/>
    <col min="10189" max="10189" width="12.42578125" style="2" customWidth="1"/>
    <col min="10190" max="10190" width="13.28515625" style="2" customWidth="1"/>
    <col min="10191" max="10191" width="12.42578125" style="2" customWidth="1"/>
    <col min="10192" max="10192" width="11.7109375" style="2" customWidth="1"/>
    <col min="10193" max="10193" width="11.42578125" style="2" customWidth="1"/>
    <col min="10194" max="10194" width="11.5703125" style="2" bestFit="1" customWidth="1"/>
    <col min="10195" max="10195" width="11.85546875" style="2" customWidth="1"/>
    <col min="10196" max="10196" width="12" style="2" customWidth="1"/>
    <col min="10197" max="10428" width="9.140625" style="2"/>
    <col min="10429" max="10429" width="5.7109375" style="2" customWidth="1"/>
    <col min="10430" max="10430" width="6.85546875" style="2" customWidth="1"/>
    <col min="10431" max="10431" width="50.140625" style="2" customWidth="1"/>
    <col min="10432" max="10433" width="11.42578125" style="2" customWidth="1"/>
    <col min="10434" max="10437" width="0" style="2" hidden="1" customWidth="1"/>
    <col min="10438" max="10438" width="13.140625" style="2" customWidth="1"/>
    <col min="10439" max="10439" width="12.42578125" style="2" customWidth="1"/>
    <col min="10440" max="10440" width="12.28515625" style="2" customWidth="1"/>
    <col min="10441" max="10443" width="0" style="2" hidden="1" customWidth="1"/>
    <col min="10444" max="10444" width="12.7109375" style="2" customWidth="1"/>
    <col min="10445" max="10445" width="12.42578125" style="2" customWidth="1"/>
    <col min="10446" max="10446" width="13.28515625" style="2" customWidth="1"/>
    <col min="10447" max="10447" width="12.42578125" style="2" customWidth="1"/>
    <col min="10448" max="10448" width="11.7109375" style="2" customWidth="1"/>
    <col min="10449" max="10449" width="11.42578125" style="2" customWidth="1"/>
    <col min="10450" max="10450" width="11.5703125" style="2" bestFit="1" customWidth="1"/>
    <col min="10451" max="10451" width="11.85546875" style="2" customWidth="1"/>
    <col min="10452" max="10452" width="12" style="2" customWidth="1"/>
    <col min="10453" max="10684" width="9.140625" style="2"/>
    <col min="10685" max="10685" width="5.7109375" style="2" customWidth="1"/>
    <col min="10686" max="10686" width="6.85546875" style="2" customWidth="1"/>
    <col min="10687" max="10687" width="50.140625" style="2" customWidth="1"/>
    <col min="10688" max="10689" width="11.42578125" style="2" customWidth="1"/>
    <col min="10690" max="10693" width="0" style="2" hidden="1" customWidth="1"/>
    <col min="10694" max="10694" width="13.140625" style="2" customWidth="1"/>
    <col min="10695" max="10695" width="12.42578125" style="2" customWidth="1"/>
    <col min="10696" max="10696" width="12.28515625" style="2" customWidth="1"/>
    <col min="10697" max="10699" width="0" style="2" hidden="1" customWidth="1"/>
    <col min="10700" max="10700" width="12.7109375" style="2" customWidth="1"/>
    <col min="10701" max="10701" width="12.42578125" style="2" customWidth="1"/>
    <col min="10702" max="10702" width="13.28515625" style="2" customWidth="1"/>
    <col min="10703" max="10703" width="12.42578125" style="2" customWidth="1"/>
    <col min="10704" max="10704" width="11.7109375" style="2" customWidth="1"/>
    <col min="10705" max="10705" width="11.42578125" style="2" customWidth="1"/>
    <col min="10706" max="10706" width="11.5703125" style="2" bestFit="1" customWidth="1"/>
    <col min="10707" max="10707" width="11.85546875" style="2" customWidth="1"/>
    <col min="10708" max="10708" width="12" style="2" customWidth="1"/>
    <col min="10709" max="10940" width="9.140625" style="2"/>
    <col min="10941" max="10941" width="5.7109375" style="2" customWidth="1"/>
    <col min="10942" max="10942" width="6.85546875" style="2" customWidth="1"/>
    <col min="10943" max="10943" width="50.140625" style="2" customWidth="1"/>
    <col min="10944" max="10945" width="11.42578125" style="2" customWidth="1"/>
    <col min="10946" max="10949" width="0" style="2" hidden="1" customWidth="1"/>
    <col min="10950" max="10950" width="13.140625" style="2" customWidth="1"/>
    <col min="10951" max="10951" width="12.42578125" style="2" customWidth="1"/>
    <col min="10952" max="10952" width="12.28515625" style="2" customWidth="1"/>
    <col min="10953" max="10955" width="0" style="2" hidden="1" customWidth="1"/>
    <col min="10956" max="10956" width="12.7109375" style="2" customWidth="1"/>
    <col min="10957" max="10957" width="12.42578125" style="2" customWidth="1"/>
    <col min="10958" max="10958" width="13.28515625" style="2" customWidth="1"/>
    <col min="10959" max="10959" width="12.42578125" style="2" customWidth="1"/>
    <col min="10960" max="10960" width="11.7109375" style="2" customWidth="1"/>
    <col min="10961" max="10961" width="11.42578125" style="2" customWidth="1"/>
    <col min="10962" max="10962" width="11.5703125" style="2" bestFit="1" customWidth="1"/>
    <col min="10963" max="10963" width="11.85546875" style="2" customWidth="1"/>
    <col min="10964" max="10964" width="12" style="2" customWidth="1"/>
    <col min="10965" max="11196" width="9.140625" style="2"/>
    <col min="11197" max="11197" width="5.7109375" style="2" customWidth="1"/>
    <col min="11198" max="11198" width="6.85546875" style="2" customWidth="1"/>
    <col min="11199" max="11199" width="50.140625" style="2" customWidth="1"/>
    <col min="11200" max="11201" width="11.42578125" style="2" customWidth="1"/>
    <col min="11202" max="11205" width="0" style="2" hidden="1" customWidth="1"/>
    <col min="11206" max="11206" width="13.140625" style="2" customWidth="1"/>
    <col min="11207" max="11207" width="12.42578125" style="2" customWidth="1"/>
    <col min="11208" max="11208" width="12.28515625" style="2" customWidth="1"/>
    <col min="11209" max="11211" width="0" style="2" hidden="1" customWidth="1"/>
    <col min="11212" max="11212" width="12.7109375" style="2" customWidth="1"/>
    <col min="11213" max="11213" width="12.42578125" style="2" customWidth="1"/>
    <col min="11214" max="11214" width="13.28515625" style="2" customWidth="1"/>
    <col min="11215" max="11215" width="12.42578125" style="2" customWidth="1"/>
    <col min="11216" max="11216" width="11.7109375" style="2" customWidth="1"/>
    <col min="11217" max="11217" width="11.42578125" style="2" customWidth="1"/>
    <col min="11218" max="11218" width="11.5703125" style="2" bestFit="1" customWidth="1"/>
    <col min="11219" max="11219" width="11.85546875" style="2" customWidth="1"/>
    <col min="11220" max="11220" width="12" style="2" customWidth="1"/>
    <col min="11221" max="11452" width="9.140625" style="2"/>
    <col min="11453" max="11453" width="5.7109375" style="2" customWidth="1"/>
    <col min="11454" max="11454" width="6.85546875" style="2" customWidth="1"/>
    <col min="11455" max="11455" width="50.140625" style="2" customWidth="1"/>
    <col min="11456" max="11457" width="11.42578125" style="2" customWidth="1"/>
    <col min="11458" max="11461" width="0" style="2" hidden="1" customWidth="1"/>
    <col min="11462" max="11462" width="13.140625" style="2" customWidth="1"/>
    <col min="11463" max="11463" width="12.42578125" style="2" customWidth="1"/>
    <col min="11464" max="11464" width="12.28515625" style="2" customWidth="1"/>
    <col min="11465" max="11467" width="0" style="2" hidden="1" customWidth="1"/>
    <col min="11468" max="11468" width="12.7109375" style="2" customWidth="1"/>
    <col min="11469" max="11469" width="12.42578125" style="2" customWidth="1"/>
    <col min="11470" max="11470" width="13.28515625" style="2" customWidth="1"/>
    <col min="11471" max="11471" width="12.42578125" style="2" customWidth="1"/>
    <col min="11472" max="11472" width="11.7109375" style="2" customWidth="1"/>
    <col min="11473" max="11473" width="11.42578125" style="2" customWidth="1"/>
    <col min="11474" max="11474" width="11.5703125" style="2" bestFit="1" customWidth="1"/>
    <col min="11475" max="11475" width="11.85546875" style="2" customWidth="1"/>
    <col min="11476" max="11476" width="12" style="2" customWidth="1"/>
    <col min="11477" max="11708" width="9.140625" style="2"/>
    <col min="11709" max="11709" width="5.7109375" style="2" customWidth="1"/>
    <col min="11710" max="11710" width="6.85546875" style="2" customWidth="1"/>
    <col min="11711" max="11711" width="50.140625" style="2" customWidth="1"/>
    <col min="11712" max="11713" width="11.42578125" style="2" customWidth="1"/>
    <col min="11714" max="11717" width="0" style="2" hidden="1" customWidth="1"/>
    <col min="11718" max="11718" width="13.140625" style="2" customWidth="1"/>
    <col min="11719" max="11719" width="12.42578125" style="2" customWidth="1"/>
    <col min="11720" max="11720" width="12.28515625" style="2" customWidth="1"/>
    <col min="11721" max="11723" width="0" style="2" hidden="1" customWidth="1"/>
    <col min="11724" max="11724" width="12.7109375" style="2" customWidth="1"/>
    <col min="11725" max="11725" width="12.42578125" style="2" customWidth="1"/>
    <col min="11726" max="11726" width="13.28515625" style="2" customWidth="1"/>
    <col min="11727" max="11727" width="12.42578125" style="2" customWidth="1"/>
    <col min="11728" max="11728" width="11.7109375" style="2" customWidth="1"/>
    <col min="11729" max="11729" width="11.42578125" style="2" customWidth="1"/>
    <col min="11730" max="11730" width="11.5703125" style="2" bestFit="1" customWidth="1"/>
    <col min="11731" max="11731" width="11.85546875" style="2" customWidth="1"/>
    <col min="11732" max="11732" width="12" style="2" customWidth="1"/>
    <col min="11733" max="11964" width="9.140625" style="2"/>
    <col min="11965" max="11965" width="5.7109375" style="2" customWidth="1"/>
    <col min="11966" max="11966" width="6.85546875" style="2" customWidth="1"/>
    <col min="11967" max="11967" width="50.140625" style="2" customWidth="1"/>
    <col min="11968" max="11969" width="11.42578125" style="2" customWidth="1"/>
    <col min="11970" max="11973" width="0" style="2" hidden="1" customWidth="1"/>
    <col min="11974" max="11974" width="13.140625" style="2" customWidth="1"/>
    <col min="11975" max="11975" width="12.42578125" style="2" customWidth="1"/>
    <col min="11976" max="11976" width="12.28515625" style="2" customWidth="1"/>
    <col min="11977" max="11979" width="0" style="2" hidden="1" customWidth="1"/>
    <col min="11980" max="11980" width="12.7109375" style="2" customWidth="1"/>
    <col min="11981" max="11981" width="12.42578125" style="2" customWidth="1"/>
    <col min="11982" max="11982" width="13.28515625" style="2" customWidth="1"/>
    <col min="11983" max="11983" width="12.42578125" style="2" customWidth="1"/>
    <col min="11984" max="11984" width="11.7109375" style="2" customWidth="1"/>
    <col min="11985" max="11985" width="11.42578125" style="2" customWidth="1"/>
    <col min="11986" max="11986" width="11.5703125" style="2" bestFit="1" customWidth="1"/>
    <col min="11987" max="11987" width="11.85546875" style="2" customWidth="1"/>
    <col min="11988" max="11988" width="12" style="2" customWidth="1"/>
    <col min="11989" max="12220" width="9.140625" style="2"/>
    <col min="12221" max="12221" width="5.7109375" style="2" customWidth="1"/>
    <col min="12222" max="12222" width="6.85546875" style="2" customWidth="1"/>
    <col min="12223" max="12223" width="50.140625" style="2" customWidth="1"/>
    <col min="12224" max="12225" width="11.42578125" style="2" customWidth="1"/>
    <col min="12226" max="12229" width="0" style="2" hidden="1" customWidth="1"/>
    <col min="12230" max="12230" width="13.140625" style="2" customWidth="1"/>
    <col min="12231" max="12231" width="12.42578125" style="2" customWidth="1"/>
    <col min="12232" max="12232" width="12.28515625" style="2" customWidth="1"/>
    <col min="12233" max="12235" width="0" style="2" hidden="1" customWidth="1"/>
    <col min="12236" max="12236" width="12.7109375" style="2" customWidth="1"/>
    <col min="12237" max="12237" width="12.42578125" style="2" customWidth="1"/>
    <col min="12238" max="12238" width="13.28515625" style="2" customWidth="1"/>
    <col min="12239" max="12239" width="12.42578125" style="2" customWidth="1"/>
    <col min="12240" max="12240" width="11.7109375" style="2" customWidth="1"/>
    <col min="12241" max="12241" width="11.42578125" style="2" customWidth="1"/>
    <col min="12242" max="12242" width="11.5703125" style="2" bestFit="1" customWidth="1"/>
    <col min="12243" max="12243" width="11.85546875" style="2" customWidth="1"/>
    <col min="12244" max="12244" width="12" style="2" customWidth="1"/>
    <col min="12245" max="12476" width="9.140625" style="2"/>
    <col min="12477" max="12477" width="5.7109375" style="2" customWidth="1"/>
    <col min="12478" max="12478" width="6.85546875" style="2" customWidth="1"/>
    <col min="12479" max="12479" width="50.140625" style="2" customWidth="1"/>
    <col min="12480" max="12481" width="11.42578125" style="2" customWidth="1"/>
    <col min="12482" max="12485" width="0" style="2" hidden="1" customWidth="1"/>
    <col min="12486" max="12486" width="13.140625" style="2" customWidth="1"/>
    <col min="12487" max="12487" width="12.42578125" style="2" customWidth="1"/>
    <col min="12488" max="12488" width="12.28515625" style="2" customWidth="1"/>
    <col min="12489" max="12491" width="0" style="2" hidden="1" customWidth="1"/>
    <col min="12492" max="12492" width="12.7109375" style="2" customWidth="1"/>
    <col min="12493" max="12493" width="12.42578125" style="2" customWidth="1"/>
    <col min="12494" max="12494" width="13.28515625" style="2" customWidth="1"/>
    <col min="12495" max="12495" width="12.42578125" style="2" customWidth="1"/>
    <col min="12496" max="12496" width="11.7109375" style="2" customWidth="1"/>
    <col min="12497" max="12497" width="11.42578125" style="2" customWidth="1"/>
    <col min="12498" max="12498" width="11.5703125" style="2" bestFit="1" customWidth="1"/>
    <col min="12499" max="12499" width="11.85546875" style="2" customWidth="1"/>
    <col min="12500" max="12500" width="12" style="2" customWidth="1"/>
    <col min="12501" max="12732" width="9.140625" style="2"/>
    <col min="12733" max="12733" width="5.7109375" style="2" customWidth="1"/>
    <col min="12734" max="12734" width="6.85546875" style="2" customWidth="1"/>
    <col min="12735" max="12735" width="50.140625" style="2" customWidth="1"/>
    <col min="12736" max="12737" width="11.42578125" style="2" customWidth="1"/>
    <col min="12738" max="12741" width="0" style="2" hidden="1" customWidth="1"/>
    <col min="12742" max="12742" width="13.140625" style="2" customWidth="1"/>
    <col min="12743" max="12743" width="12.42578125" style="2" customWidth="1"/>
    <col min="12744" max="12744" width="12.28515625" style="2" customWidth="1"/>
    <col min="12745" max="12747" width="0" style="2" hidden="1" customWidth="1"/>
    <col min="12748" max="12748" width="12.7109375" style="2" customWidth="1"/>
    <col min="12749" max="12749" width="12.42578125" style="2" customWidth="1"/>
    <col min="12750" max="12750" width="13.28515625" style="2" customWidth="1"/>
    <col min="12751" max="12751" width="12.42578125" style="2" customWidth="1"/>
    <col min="12752" max="12752" width="11.7109375" style="2" customWidth="1"/>
    <col min="12753" max="12753" width="11.42578125" style="2" customWidth="1"/>
    <col min="12754" max="12754" width="11.5703125" style="2" bestFit="1" customWidth="1"/>
    <col min="12755" max="12755" width="11.85546875" style="2" customWidth="1"/>
    <col min="12756" max="12756" width="12" style="2" customWidth="1"/>
    <col min="12757" max="12988" width="9.140625" style="2"/>
    <col min="12989" max="12989" width="5.7109375" style="2" customWidth="1"/>
    <col min="12990" max="12990" width="6.85546875" style="2" customWidth="1"/>
    <col min="12991" max="12991" width="50.140625" style="2" customWidth="1"/>
    <col min="12992" max="12993" width="11.42578125" style="2" customWidth="1"/>
    <col min="12994" max="12997" width="0" style="2" hidden="1" customWidth="1"/>
    <col min="12998" max="12998" width="13.140625" style="2" customWidth="1"/>
    <col min="12999" max="12999" width="12.42578125" style="2" customWidth="1"/>
    <col min="13000" max="13000" width="12.28515625" style="2" customWidth="1"/>
    <col min="13001" max="13003" width="0" style="2" hidden="1" customWidth="1"/>
    <col min="13004" max="13004" width="12.7109375" style="2" customWidth="1"/>
    <col min="13005" max="13005" width="12.42578125" style="2" customWidth="1"/>
    <col min="13006" max="13006" width="13.28515625" style="2" customWidth="1"/>
    <col min="13007" max="13007" width="12.42578125" style="2" customWidth="1"/>
    <col min="13008" max="13008" width="11.7109375" style="2" customWidth="1"/>
    <col min="13009" max="13009" width="11.42578125" style="2" customWidth="1"/>
    <col min="13010" max="13010" width="11.5703125" style="2" bestFit="1" customWidth="1"/>
    <col min="13011" max="13011" width="11.85546875" style="2" customWidth="1"/>
    <col min="13012" max="13012" width="12" style="2" customWidth="1"/>
    <col min="13013" max="13244" width="9.140625" style="2"/>
    <col min="13245" max="13245" width="5.7109375" style="2" customWidth="1"/>
    <col min="13246" max="13246" width="6.85546875" style="2" customWidth="1"/>
    <col min="13247" max="13247" width="50.140625" style="2" customWidth="1"/>
    <col min="13248" max="13249" width="11.42578125" style="2" customWidth="1"/>
    <col min="13250" max="13253" width="0" style="2" hidden="1" customWidth="1"/>
    <col min="13254" max="13254" width="13.140625" style="2" customWidth="1"/>
    <col min="13255" max="13255" width="12.42578125" style="2" customWidth="1"/>
    <col min="13256" max="13256" width="12.28515625" style="2" customWidth="1"/>
    <col min="13257" max="13259" width="0" style="2" hidden="1" customWidth="1"/>
    <col min="13260" max="13260" width="12.7109375" style="2" customWidth="1"/>
    <col min="13261" max="13261" width="12.42578125" style="2" customWidth="1"/>
    <col min="13262" max="13262" width="13.28515625" style="2" customWidth="1"/>
    <col min="13263" max="13263" width="12.42578125" style="2" customWidth="1"/>
    <col min="13264" max="13264" width="11.7109375" style="2" customWidth="1"/>
    <col min="13265" max="13265" width="11.42578125" style="2" customWidth="1"/>
    <col min="13266" max="13266" width="11.5703125" style="2" bestFit="1" customWidth="1"/>
    <col min="13267" max="13267" width="11.85546875" style="2" customWidth="1"/>
    <col min="13268" max="13268" width="12" style="2" customWidth="1"/>
    <col min="13269" max="13500" width="9.140625" style="2"/>
    <col min="13501" max="13501" width="5.7109375" style="2" customWidth="1"/>
    <col min="13502" max="13502" width="6.85546875" style="2" customWidth="1"/>
    <col min="13503" max="13503" width="50.140625" style="2" customWidth="1"/>
    <col min="13504" max="13505" width="11.42578125" style="2" customWidth="1"/>
    <col min="13506" max="13509" width="0" style="2" hidden="1" customWidth="1"/>
    <col min="13510" max="13510" width="13.140625" style="2" customWidth="1"/>
    <col min="13511" max="13511" width="12.42578125" style="2" customWidth="1"/>
    <col min="13512" max="13512" width="12.28515625" style="2" customWidth="1"/>
    <col min="13513" max="13515" width="0" style="2" hidden="1" customWidth="1"/>
    <col min="13516" max="13516" width="12.7109375" style="2" customWidth="1"/>
    <col min="13517" max="13517" width="12.42578125" style="2" customWidth="1"/>
    <col min="13518" max="13518" width="13.28515625" style="2" customWidth="1"/>
    <col min="13519" max="13519" width="12.42578125" style="2" customWidth="1"/>
    <col min="13520" max="13520" width="11.7109375" style="2" customWidth="1"/>
    <col min="13521" max="13521" width="11.42578125" style="2" customWidth="1"/>
    <col min="13522" max="13522" width="11.5703125" style="2" bestFit="1" customWidth="1"/>
    <col min="13523" max="13523" width="11.85546875" style="2" customWidth="1"/>
    <col min="13524" max="13524" width="12" style="2" customWidth="1"/>
    <col min="13525" max="13756" width="9.140625" style="2"/>
    <col min="13757" max="13757" width="5.7109375" style="2" customWidth="1"/>
    <col min="13758" max="13758" width="6.85546875" style="2" customWidth="1"/>
    <col min="13759" max="13759" width="50.140625" style="2" customWidth="1"/>
    <col min="13760" max="13761" width="11.42578125" style="2" customWidth="1"/>
    <col min="13762" max="13765" width="0" style="2" hidden="1" customWidth="1"/>
    <col min="13766" max="13766" width="13.140625" style="2" customWidth="1"/>
    <col min="13767" max="13767" width="12.42578125" style="2" customWidth="1"/>
    <col min="13768" max="13768" width="12.28515625" style="2" customWidth="1"/>
    <col min="13769" max="13771" width="0" style="2" hidden="1" customWidth="1"/>
    <col min="13772" max="13772" width="12.7109375" style="2" customWidth="1"/>
    <col min="13773" max="13773" width="12.42578125" style="2" customWidth="1"/>
    <col min="13774" max="13774" width="13.28515625" style="2" customWidth="1"/>
    <col min="13775" max="13775" width="12.42578125" style="2" customWidth="1"/>
    <col min="13776" max="13776" width="11.7109375" style="2" customWidth="1"/>
    <col min="13777" max="13777" width="11.42578125" style="2" customWidth="1"/>
    <col min="13778" max="13778" width="11.5703125" style="2" bestFit="1" customWidth="1"/>
    <col min="13779" max="13779" width="11.85546875" style="2" customWidth="1"/>
    <col min="13780" max="13780" width="12" style="2" customWidth="1"/>
    <col min="13781" max="14012" width="9.140625" style="2"/>
    <col min="14013" max="14013" width="5.7109375" style="2" customWidth="1"/>
    <col min="14014" max="14014" width="6.85546875" style="2" customWidth="1"/>
    <col min="14015" max="14015" width="50.140625" style="2" customWidth="1"/>
    <col min="14016" max="14017" width="11.42578125" style="2" customWidth="1"/>
    <col min="14018" max="14021" width="0" style="2" hidden="1" customWidth="1"/>
    <col min="14022" max="14022" width="13.140625" style="2" customWidth="1"/>
    <col min="14023" max="14023" width="12.42578125" style="2" customWidth="1"/>
    <col min="14024" max="14024" width="12.28515625" style="2" customWidth="1"/>
    <col min="14025" max="14027" width="0" style="2" hidden="1" customWidth="1"/>
    <col min="14028" max="14028" width="12.7109375" style="2" customWidth="1"/>
    <col min="14029" max="14029" width="12.42578125" style="2" customWidth="1"/>
    <col min="14030" max="14030" width="13.28515625" style="2" customWidth="1"/>
    <col min="14031" max="14031" width="12.42578125" style="2" customWidth="1"/>
    <col min="14032" max="14032" width="11.7109375" style="2" customWidth="1"/>
    <col min="14033" max="14033" width="11.42578125" style="2" customWidth="1"/>
    <col min="14034" max="14034" width="11.5703125" style="2" bestFit="1" customWidth="1"/>
    <col min="14035" max="14035" width="11.85546875" style="2" customWidth="1"/>
    <col min="14036" max="14036" width="12" style="2" customWidth="1"/>
    <col min="14037" max="14268" width="9.140625" style="2"/>
    <col min="14269" max="14269" width="5.7109375" style="2" customWidth="1"/>
    <col min="14270" max="14270" width="6.85546875" style="2" customWidth="1"/>
    <col min="14271" max="14271" width="50.140625" style="2" customWidth="1"/>
    <col min="14272" max="14273" width="11.42578125" style="2" customWidth="1"/>
    <col min="14274" max="14277" width="0" style="2" hidden="1" customWidth="1"/>
    <col min="14278" max="14278" width="13.140625" style="2" customWidth="1"/>
    <col min="14279" max="14279" width="12.42578125" style="2" customWidth="1"/>
    <col min="14280" max="14280" width="12.28515625" style="2" customWidth="1"/>
    <col min="14281" max="14283" width="0" style="2" hidden="1" customWidth="1"/>
    <col min="14284" max="14284" width="12.7109375" style="2" customWidth="1"/>
    <col min="14285" max="14285" width="12.42578125" style="2" customWidth="1"/>
    <col min="14286" max="14286" width="13.28515625" style="2" customWidth="1"/>
    <col min="14287" max="14287" width="12.42578125" style="2" customWidth="1"/>
    <col min="14288" max="14288" width="11.7109375" style="2" customWidth="1"/>
    <col min="14289" max="14289" width="11.42578125" style="2" customWidth="1"/>
    <col min="14290" max="14290" width="11.5703125" style="2" bestFit="1" customWidth="1"/>
    <col min="14291" max="14291" width="11.85546875" style="2" customWidth="1"/>
    <col min="14292" max="14292" width="12" style="2" customWidth="1"/>
    <col min="14293" max="14524" width="9.140625" style="2"/>
    <col min="14525" max="14525" width="5.7109375" style="2" customWidth="1"/>
    <col min="14526" max="14526" width="6.85546875" style="2" customWidth="1"/>
    <col min="14527" max="14527" width="50.140625" style="2" customWidth="1"/>
    <col min="14528" max="14529" width="11.42578125" style="2" customWidth="1"/>
    <col min="14530" max="14533" width="0" style="2" hidden="1" customWidth="1"/>
    <col min="14534" max="14534" width="13.140625" style="2" customWidth="1"/>
    <col min="14535" max="14535" width="12.42578125" style="2" customWidth="1"/>
    <col min="14536" max="14536" width="12.28515625" style="2" customWidth="1"/>
    <col min="14537" max="14539" width="0" style="2" hidden="1" customWidth="1"/>
    <col min="14540" max="14540" width="12.7109375" style="2" customWidth="1"/>
    <col min="14541" max="14541" width="12.42578125" style="2" customWidth="1"/>
    <col min="14542" max="14542" width="13.28515625" style="2" customWidth="1"/>
    <col min="14543" max="14543" width="12.42578125" style="2" customWidth="1"/>
    <col min="14544" max="14544" width="11.7109375" style="2" customWidth="1"/>
    <col min="14545" max="14545" width="11.42578125" style="2" customWidth="1"/>
    <col min="14546" max="14546" width="11.5703125" style="2" bestFit="1" customWidth="1"/>
    <col min="14547" max="14547" width="11.85546875" style="2" customWidth="1"/>
    <col min="14548" max="14548" width="12" style="2" customWidth="1"/>
    <col min="14549" max="14780" width="9.140625" style="2"/>
    <col min="14781" max="14781" width="5.7109375" style="2" customWidth="1"/>
    <col min="14782" max="14782" width="6.85546875" style="2" customWidth="1"/>
    <col min="14783" max="14783" width="50.140625" style="2" customWidth="1"/>
    <col min="14784" max="14785" width="11.42578125" style="2" customWidth="1"/>
    <col min="14786" max="14789" width="0" style="2" hidden="1" customWidth="1"/>
    <col min="14790" max="14790" width="13.140625" style="2" customWidth="1"/>
    <col min="14791" max="14791" width="12.42578125" style="2" customWidth="1"/>
    <col min="14792" max="14792" width="12.28515625" style="2" customWidth="1"/>
    <col min="14793" max="14795" width="0" style="2" hidden="1" customWidth="1"/>
    <col min="14796" max="14796" width="12.7109375" style="2" customWidth="1"/>
    <col min="14797" max="14797" width="12.42578125" style="2" customWidth="1"/>
    <col min="14798" max="14798" width="13.28515625" style="2" customWidth="1"/>
    <col min="14799" max="14799" width="12.42578125" style="2" customWidth="1"/>
    <col min="14800" max="14800" width="11.7109375" style="2" customWidth="1"/>
    <col min="14801" max="14801" width="11.42578125" style="2" customWidth="1"/>
    <col min="14802" max="14802" width="11.5703125" style="2" bestFit="1" customWidth="1"/>
    <col min="14803" max="14803" width="11.85546875" style="2" customWidth="1"/>
    <col min="14804" max="14804" width="12" style="2" customWidth="1"/>
    <col min="14805" max="15036" width="9.140625" style="2"/>
    <col min="15037" max="15037" width="5.7109375" style="2" customWidth="1"/>
    <col min="15038" max="15038" width="6.85546875" style="2" customWidth="1"/>
    <col min="15039" max="15039" width="50.140625" style="2" customWidth="1"/>
    <col min="15040" max="15041" width="11.42578125" style="2" customWidth="1"/>
    <col min="15042" max="15045" width="0" style="2" hidden="1" customWidth="1"/>
    <col min="15046" max="15046" width="13.140625" style="2" customWidth="1"/>
    <col min="15047" max="15047" width="12.42578125" style="2" customWidth="1"/>
    <col min="15048" max="15048" width="12.28515625" style="2" customWidth="1"/>
    <col min="15049" max="15051" width="0" style="2" hidden="1" customWidth="1"/>
    <col min="15052" max="15052" width="12.7109375" style="2" customWidth="1"/>
    <col min="15053" max="15053" width="12.42578125" style="2" customWidth="1"/>
    <col min="15054" max="15054" width="13.28515625" style="2" customWidth="1"/>
    <col min="15055" max="15055" width="12.42578125" style="2" customWidth="1"/>
    <col min="15056" max="15056" width="11.7109375" style="2" customWidth="1"/>
    <col min="15057" max="15057" width="11.42578125" style="2" customWidth="1"/>
    <col min="15058" max="15058" width="11.5703125" style="2" bestFit="1" customWidth="1"/>
    <col min="15059" max="15059" width="11.85546875" style="2" customWidth="1"/>
    <col min="15060" max="15060" width="12" style="2" customWidth="1"/>
    <col min="15061" max="15292" width="9.140625" style="2"/>
    <col min="15293" max="15293" width="5.7109375" style="2" customWidth="1"/>
    <col min="15294" max="15294" width="6.85546875" style="2" customWidth="1"/>
    <col min="15295" max="15295" width="50.140625" style="2" customWidth="1"/>
    <col min="15296" max="15297" width="11.42578125" style="2" customWidth="1"/>
    <col min="15298" max="15301" width="0" style="2" hidden="1" customWidth="1"/>
    <col min="15302" max="15302" width="13.140625" style="2" customWidth="1"/>
    <col min="15303" max="15303" width="12.42578125" style="2" customWidth="1"/>
    <col min="15304" max="15304" width="12.28515625" style="2" customWidth="1"/>
    <col min="15305" max="15307" width="0" style="2" hidden="1" customWidth="1"/>
    <col min="15308" max="15308" width="12.7109375" style="2" customWidth="1"/>
    <col min="15309" max="15309" width="12.42578125" style="2" customWidth="1"/>
    <col min="15310" max="15310" width="13.28515625" style="2" customWidth="1"/>
    <col min="15311" max="15311" width="12.42578125" style="2" customWidth="1"/>
    <col min="15312" max="15312" width="11.7109375" style="2" customWidth="1"/>
    <col min="15313" max="15313" width="11.42578125" style="2" customWidth="1"/>
    <col min="15314" max="15314" width="11.5703125" style="2" bestFit="1" customWidth="1"/>
    <col min="15315" max="15315" width="11.85546875" style="2" customWidth="1"/>
    <col min="15316" max="15316" width="12" style="2" customWidth="1"/>
    <col min="15317" max="15548" width="9.140625" style="2"/>
    <col min="15549" max="15549" width="5.7109375" style="2" customWidth="1"/>
    <col min="15550" max="15550" width="6.85546875" style="2" customWidth="1"/>
    <col min="15551" max="15551" width="50.140625" style="2" customWidth="1"/>
    <col min="15552" max="15553" width="11.42578125" style="2" customWidth="1"/>
    <col min="15554" max="15557" width="0" style="2" hidden="1" customWidth="1"/>
    <col min="15558" max="15558" width="13.140625" style="2" customWidth="1"/>
    <col min="15559" max="15559" width="12.42578125" style="2" customWidth="1"/>
    <col min="15560" max="15560" width="12.28515625" style="2" customWidth="1"/>
    <col min="15561" max="15563" width="0" style="2" hidden="1" customWidth="1"/>
    <col min="15564" max="15564" width="12.7109375" style="2" customWidth="1"/>
    <col min="15565" max="15565" width="12.42578125" style="2" customWidth="1"/>
    <col min="15566" max="15566" width="13.28515625" style="2" customWidth="1"/>
    <col min="15567" max="15567" width="12.42578125" style="2" customWidth="1"/>
    <col min="15568" max="15568" width="11.7109375" style="2" customWidth="1"/>
    <col min="15569" max="15569" width="11.42578125" style="2" customWidth="1"/>
    <col min="15570" max="15570" width="11.5703125" style="2" bestFit="1" customWidth="1"/>
    <col min="15571" max="15571" width="11.85546875" style="2" customWidth="1"/>
    <col min="15572" max="15572" width="12" style="2" customWidth="1"/>
    <col min="15573" max="15804" width="9.140625" style="2"/>
    <col min="15805" max="15805" width="5.7109375" style="2" customWidth="1"/>
    <col min="15806" max="15806" width="6.85546875" style="2" customWidth="1"/>
    <col min="15807" max="15807" width="50.140625" style="2" customWidth="1"/>
    <col min="15808" max="15809" width="11.42578125" style="2" customWidth="1"/>
    <col min="15810" max="15813" width="0" style="2" hidden="1" customWidth="1"/>
    <col min="15814" max="15814" width="13.140625" style="2" customWidth="1"/>
    <col min="15815" max="15815" width="12.42578125" style="2" customWidth="1"/>
    <col min="15816" max="15816" width="12.28515625" style="2" customWidth="1"/>
    <col min="15817" max="15819" width="0" style="2" hidden="1" customWidth="1"/>
    <col min="15820" max="15820" width="12.7109375" style="2" customWidth="1"/>
    <col min="15821" max="15821" width="12.42578125" style="2" customWidth="1"/>
    <col min="15822" max="15822" width="13.28515625" style="2" customWidth="1"/>
    <col min="15823" max="15823" width="12.42578125" style="2" customWidth="1"/>
    <col min="15824" max="15824" width="11.7109375" style="2" customWidth="1"/>
    <col min="15825" max="15825" width="11.42578125" style="2" customWidth="1"/>
    <col min="15826" max="15826" width="11.5703125" style="2" bestFit="1" customWidth="1"/>
    <col min="15827" max="15827" width="11.85546875" style="2" customWidth="1"/>
    <col min="15828" max="15828" width="12" style="2" customWidth="1"/>
    <col min="15829" max="16060" width="9.140625" style="2"/>
    <col min="16061" max="16061" width="5.7109375" style="2" customWidth="1"/>
    <col min="16062" max="16062" width="6.85546875" style="2" customWidth="1"/>
    <col min="16063" max="16063" width="50.140625" style="2" customWidth="1"/>
    <col min="16064" max="16065" width="11.42578125" style="2" customWidth="1"/>
    <col min="16066" max="16069" width="0" style="2" hidden="1" customWidth="1"/>
    <col min="16070" max="16070" width="13.140625" style="2" customWidth="1"/>
    <col min="16071" max="16071" width="12.42578125" style="2" customWidth="1"/>
    <col min="16072" max="16072" width="12.28515625" style="2" customWidth="1"/>
    <col min="16073" max="16075" width="0" style="2" hidden="1" customWidth="1"/>
    <col min="16076" max="16076" width="12.7109375" style="2" customWidth="1"/>
    <col min="16077" max="16077" width="12.42578125" style="2" customWidth="1"/>
    <col min="16078" max="16078" width="13.28515625" style="2" customWidth="1"/>
    <col min="16079" max="16079" width="12.42578125" style="2" customWidth="1"/>
    <col min="16080" max="16080" width="11.7109375" style="2" customWidth="1"/>
    <col min="16081" max="16081" width="11.42578125" style="2" customWidth="1"/>
    <col min="16082" max="16082" width="11.5703125" style="2" bestFit="1" customWidth="1"/>
    <col min="16083" max="16083" width="11.85546875" style="2" customWidth="1"/>
    <col min="16084" max="16084" width="12" style="2" customWidth="1"/>
    <col min="16085" max="16384" width="9.140625" style="2"/>
  </cols>
  <sheetData>
    <row r="1" spans="1:23" ht="5.25" customHeight="1" x14ac:dyDescent="0.3"/>
    <row r="2" spans="1:23" customFormat="1" ht="26.25" customHeight="1" x14ac:dyDescent="0.25">
      <c r="A2" s="8" t="s">
        <v>11</v>
      </c>
      <c r="B2" s="8"/>
      <c r="C2" s="9"/>
      <c r="D2" s="9"/>
      <c r="E2" s="9"/>
      <c r="F2" s="10"/>
      <c r="G2" s="10"/>
      <c r="H2" s="4"/>
      <c r="I2" s="4"/>
      <c r="J2" s="4"/>
    </row>
    <row r="3" spans="1:23" ht="44.25" customHeight="1" x14ac:dyDescent="0.3">
      <c r="A3" s="167" t="s">
        <v>156</v>
      </c>
      <c r="B3" s="167"/>
      <c r="C3" s="167"/>
      <c r="D3" s="167"/>
      <c r="E3" s="167"/>
      <c r="F3" s="167"/>
      <c r="G3" s="167"/>
      <c r="H3" s="167"/>
      <c r="I3" s="167"/>
      <c r="J3" s="167"/>
      <c r="K3" s="12"/>
      <c r="L3" s="12"/>
      <c r="M3" s="12"/>
      <c r="N3" s="129"/>
      <c r="O3" s="129"/>
      <c r="P3" s="11"/>
      <c r="Q3" s="12"/>
      <c r="R3" s="12"/>
      <c r="S3" s="12"/>
      <c r="T3" s="13"/>
    </row>
    <row r="4" spans="1:23" ht="15.75" customHeight="1" thickBot="1" x14ac:dyDescent="0.35">
      <c r="A4" s="14"/>
      <c r="B4" s="14"/>
      <c r="C4" s="14"/>
      <c r="D4" s="14"/>
      <c r="E4" s="14"/>
      <c r="F4" s="14"/>
      <c r="G4" s="14"/>
      <c r="H4" s="150" t="s">
        <v>12</v>
      </c>
      <c r="I4" s="150"/>
      <c r="J4" s="150"/>
      <c r="K4" s="15"/>
      <c r="L4" s="15"/>
      <c r="M4" s="15"/>
      <c r="N4" s="15"/>
      <c r="O4" s="15"/>
      <c r="P4" s="15"/>
      <c r="Q4" s="15"/>
      <c r="R4" s="15"/>
      <c r="S4" s="15"/>
      <c r="T4" s="13"/>
    </row>
    <row r="5" spans="1:23" ht="55.5" customHeight="1" thickBot="1" x14ac:dyDescent="0.35">
      <c r="A5" s="151" t="s">
        <v>13</v>
      </c>
      <c r="B5" s="152"/>
      <c r="C5" s="155" t="s">
        <v>14</v>
      </c>
      <c r="D5" s="157" t="s">
        <v>15</v>
      </c>
      <c r="E5" s="157" t="s">
        <v>16</v>
      </c>
      <c r="F5" s="157" t="s">
        <v>17</v>
      </c>
      <c r="G5" s="157" t="s">
        <v>18</v>
      </c>
      <c r="H5" s="159" t="s">
        <v>19</v>
      </c>
      <c r="I5" s="160"/>
      <c r="J5" s="160"/>
      <c r="K5" s="159" t="s">
        <v>20</v>
      </c>
      <c r="L5" s="160"/>
      <c r="M5" s="168"/>
      <c r="N5" s="159" t="s">
        <v>157</v>
      </c>
      <c r="O5" s="160"/>
      <c r="P5" s="168"/>
      <c r="Q5" s="162" t="s">
        <v>21</v>
      </c>
      <c r="R5" s="163"/>
      <c r="S5" s="164"/>
      <c r="T5" s="165" t="s">
        <v>22</v>
      </c>
    </row>
    <row r="6" spans="1:23" ht="29.25" customHeight="1" thickBot="1" x14ac:dyDescent="0.35">
      <c r="A6" s="153"/>
      <c r="B6" s="154"/>
      <c r="C6" s="156"/>
      <c r="D6" s="158"/>
      <c r="E6" s="158"/>
      <c r="F6" s="158"/>
      <c r="G6" s="158"/>
      <c r="H6" s="116">
        <v>2026</v>
      </c>
      <c r="I6" s="117" t="s">
        <v>23</v>
      </c>
      <c r="J6" s="122" t="s">
        <v>24</v>
      </c>
      <c r="K6" s="131" t="s">
        <v>8</v>
      </c>
      <c r="L6" s="132" t="s">
        <v>9</v>
      </c>
      <c r="M6" s="133" t="s">
        <v>7</v>
      </c>
      <c r="N6" s="136" t="s">
        <v>0</v>
      </c>
      <c r="O6" s="137" t="s">
        <v>1</v>
      </c>
      <c r="P6" s="138" t="s">
        <v>2</v>
      </c>
      <c r="Q6" s="134" t="s">
        <v>8</v>
      </c>
      <c r="R6" s="132" t="s">
        <v>9</v>
      </c>
      <c r="S6" s="135" t="s">
        <v>7</v>
      </c>
      <c r="T6" s="166"/>
    </row>
    <row r="7" spans="1:23" ht="51.75" customHeight="1" x14ac:dyDescent="0.3">
      <c r="A7" s="170" t="s">
        <v>25</v>
      </c>
      <c r="B7" s="170" t="s">
        <v>3</v>
      </c>
      <c r="C7" s="16" t="s">
        <v>26</v>
      </c>
      <c r="D7" s="120"/>
      <c r="E7" s="17"/>
      <c r="F7" s="18">
        <f>F8+F9+F11+F12</f>
        <v>9325154.6000000015</v>
      </c>
      <c r="G7" s="19">
        <f>G8+G9+G11+G12</f>
        <v>14545340.500000002</v>
      </c>
      <c r="H7" s="113">
        <f>H8+H9+H11+H12</f>
        <v>17494607.100000001</v>
      </c>
      <c r="I7" s="114">
        <f>I8+I9+I11+I12</f>
        <v>15463833.800000001</v>
      </c>
      <c r="J7" s="123">
        <f>J8+J9+J11+J12</f>
        <v>15564437.5</v>
      </c>
      <c r="K7" s="113">
        <f t="shared" ref="K7:S7" si="0">K8+K9+K11+K12+K10</f>
        <v>-27929</v>
      </c>
      <c r="L7" s="114">
        <f t="shared" si="0"/>
        <v>-54949</v>
      </c>
      <c r="M7" s="115">
        <f t="shared" si="0"/>
        <v>-92949</v>
      </c>
      <c r="N7" s="19">
        <f>N8+N9+N11+N12+N10</f>
        <v>20766636.200000003</v>
      </c>
      <c r="O7" s="123">
        <f t="shared" si="0"/>
        <v>18110818.98</v>
      </c>
      <c r="P7" s="115">
        <f t="shared" si="0"/>
        <v>18545088.699999999</v>
      </c>
      <c r="Q7" s="113">
        <f t="shared" si="0"/>
        <v>6221295.6999999993</v>
      </c>
      <c r="R7" s="114">
        <f t="shared" si="0"/>
        <v>3565478.4799999995</v>
      </c>
      <c r="S7" s="115">
        <f t="shared" si="0"/>
        <v>3999748.1999999997</v>
      </c>
      <c r="T7" s="20"/>
      <c r="U7" s="102"/>
      <c r="V7" s="102"/>
      <c r="W7" s="102"/>
    </row>
    <row r="8" spans="1:23" ht="21.75" customHeight="1" x14ac:dyDescent="0.3">
      <c r="A8" s="171"/>
      <c r="B8" s="171"/>
      <c r="C8" s="21" t="s">
        <v>27</v>
      </c>
      <c r="D8" s="139"/>
      <c r="E8" s="139"/>
      <c r="F8" s="22">
        <f t="shared" ref="F8:P8" si="1">F15+F16+F32+F33+F40+F41+F42+F43+F44+F45+F46+F47+F48+F49+F53+F54+F55+F56+F60</f>
        <v>7497376.0999999996</v>
      </c>
      <c r="G8" s="23">
        <f t="shared" si="1"/>
        <v>10684813.600000001</v>
      </c>
      <c r="H8" s="24">
        <f t="shared" si="1"/>
        <v>12967903.5</v>
      </c>
      <c r="I8" s="25">
        <f t="shared" si="1"/>
        <v>13130226.100000001</v>
      </c>
      <c r="J8" s="28">
        <f t="shared" si="1"/>
        <v>13247924</v>
      </c>
      <c r="K8" s="24">
        <f>K15+K16+K32+K33+K40+K41+K42+K43+K44+K45+K46+K47+K48+K49+K53+K54+K55+K56+K60</f>
        <v>-27929</v>
      </c>
      <c r="L8" s="25">
        <f>L15+L16+L32+L33+L40+L41+L42+L43+L44+L45+L46+L47+L48+L49+L53+L54+L55+L56+L60</f>
        <v>-54949</v>
      </c>
      <c r="M8" s="26">
        <f>M15+M16+M32+M33+M40+M41+M42+M43+M44+M45+M46+M47+M48+M49+M53+M54+M55+M56+M60</f>
        <v>-92949</v>
      </c>
      <c r="N8" s="24">
        <f t="shared" si="1"/>
        <v>12939974.5</v>
      </c>
      <c r="O8" s="25">
        <f t="shared" si="1"/>
        <v>13075277.100000001</v>
      </c>
      <c r="P8" s="26">
        <f t="shared" si="1"/>
        <v>13154975</v>
      </c>
      <c r="Q8" s="24">
        <f t="shared" ref="Q8:S8" si="2">Q15+Q16+Q32+Q33+Q40+Q41+Q42+Q43+Q44+Q45+Q46+Q47+Q48+Q49+Q53+Q54+Q55+Q56+Q60</f>
        <v>2255160.8999999994</v>
      </c>
      <c r="R8" s="25">
        <f t="shared" si="2"/>
        <v>2390463.4999999995</v>
      </c>
      <c r="S8" s="26">
        <f t="shared" si="2"/>
        <v>2470161.3999999994</v>
      </c>
      <c r="T8" s="29"/>
    </row>
    <row r="9" spans="1:23" ht="21" customHeight="1" x14ac:dyDescent="0.3">
      <c r="A9" s="171"/>
      <c r="B9" s="171"/>
      <c r="C9" s="21" t="s">
        <v>28</v>
      </c>
      <c r="D9" s="140"/>
      <c r="E9" s="140"/>
      <c r="F9" s="22">
        <f t="shared" ref="F9:N9" si="3">F22+F34+F35+F37+F51+F57+F58</f>
        <v>1313040.3</v>
      </c>
      <c r="G9" s="22">
        <f>G22+G34+G35+G37+G51+G57+G58</f>
        <v>2781149.5</v>
      </c>
      <c r="H9" s="23">
        <f t="shared" si="3"/>
        <v>2175411.5</v>
      </c>
      <c r="I9" s="25">
        <f t="shared" si="3"/>
        <v>1458754.7000000002</v>
      </c>
      <c r="J9" s="32">
        <f t="shared" si="3"/>
        <v>2029042.2</v>
      </c>
      <c r="K9" s="24">
        <f>K22+K34+K35+K37+K51+K57+K58</f>
        <v>0</v>
      </c>
      <c r="L9" s="25">
        <f>L22+L34+L35+L37+L51+L57+L58</f>
        <v>0</v>
      </c>
      <c r="M9" s="26">
        <f>M22+M34+M35+M37+M51+M57+M58</f>
        <v>0</v>
      </c>
      <c r="N9" s="23">
        <f t="shared" si="3"/>
        <v>2175411.5</v>
      </c>
      <c r="O9" s="25">
        <f t="shared" ref="O9:S9" si="4">O22+O34+O35+O37+O51+O57+O58</f>
        <v>1458754.7000000002</v>
      </c>
      <c r="P9" s="27">
        <f t="shared" si="4"/>
        <v>2029042.2</v>
      </c>
      <c r="Q9" s="24">
        <f t="shared" si="4"/>
        <v>-605738.00000000012</v>
      </c>
      <c r="R9" s="25">
        <f t="shared" si="4"/>
        <v>-1322394.7999999998</v>
      </c>
      <c r="S9" s="26">
        <f t="shared" si="4"/>
        <v>-752107.3</v>
      </c>
      <c r="T9" s="30"/>
    </row>
    <row r="10" spans="1:23" ht="29.25" customHeight="1" x14ac:dyDescent="0.3">
      <c r="A10" s="171"/>
      <c r="B10" s="171"/>
      <c r="C10" s="142" t="s">
        <v>144</v>
      </c>
      <c r="D10" s="140"/>
      <c r="E10" s="140"/>
      <c r="F10" s="143">
        <f t="shared" ref="F10:S10" si="5">F23+F24+F25+F26+F27+F28+F29+F30</f>
        <v>0</v>
      </c>
      <c r="G10" s="143">
        <f t="shared" si="5"/>
        <v>0</v>
      </c>
      <c r="H10" s="144">
        <f t="shared" si="5"/>
        <v>0</v>
      </c>
      <c r="I10" s="25">
        <f t="shared" si="5"/>
        <v>0</v>
      </c>
      <c r="J10" s="145">
        <f t="shared" si="5"/>
        <v>0</v>
      </c>
      <c r="K10" s="24">
        <f t="shared" si="5"/>
        <v>0</v>
      </c>
      <c r="L10" s="25">
        <f t="shared" si="5"/>
        <v>0</v>
      </c>
      <c r="M10" s="26">
        <f t="shared" si="5"/>
        <v>0</v>
      </c>
      <c r="N10" s="144">
        <f t="shared" si="5"/>
        <v>3299958.0999999996</v>
      </c>
      <c r="O10" s="25">
        <f t="shared" si="5"/>
        <v>2701934.1799999997</v>
      </c>
      <c r="P10" s="146">
        <f t="shared" si="5"/>
        <v>3073600.2</v>
      </c>
      <c r="Q10" s="24">
        <f t="shared" si="5"/>
        <v>3299958.0999999996</v>
      </c>
      <c r="R10" s="25">
        <f t="shared" si="5"/>
        <v>2701934.1799999997</v>
      </c>
      <c r="S10" s="26">
        <f t="shared" si="5"/>
        <v>3073600.2</v>
      </c>
      <c r="T10" s="33"/>
    </row>
    <row r="11" spans="1:23" ht="35.25" customHeight="1" x14ac:dyDescent="0.3">
      <c r="A11" s="171"/>
      <c r="B11" s="171"/>
      <c r="C11" s="21" t="s">
        <v>29</v>
      </c>
      <c r="D11" s="140"/>
      <c r="E11" s="140"/>
      <c r="F11" s="22">
        <f>F39+F50</f>
        <v>206770.4</v>
      </c>
      <c r="G11" s="23">
        <f t="shared" ref="G11:S11" si="6">G39+G50</f>
        <v>0</v>
      </c>
      <c r="H11" s="23">
        <f t="shared" si="6"/>
        <v>0</v>
      </c>
      <c r="I11" s="25">
        <f t="shared" si="6"/>
        <v>0</v>
      </c>
      <c r="J11" s="32">
        <f t="shared" si="6"/>
        <v>0</v>
      </c>
      <c r="K11" s="24">
        <f>K39+K50</f>
        <v>0</v>
      </c>
      <c r="L11" s="25">
        <f>L39+L50</f>
        <v>0</v>
      </c>
      <c r="M11" s="26">
        <f>M39+M50</f>
        <v>0</v>
      </c>
      <c r="N11" s="23">
        <f t="shared" si="6"/>
        <v>0</v>
      </c>
      <c r="O11" s="25">
        <f t="shared" si="6"/>
        <v>0</v>
      </c>
      <c r="P11" s="27">
        <f t="shared" si="6"/>
        <v>0</v>
      </c>
      <c r="Q11" s="24">
        <f t="shared" si="6"/>
        <v>0</v>
      </c>
      <c r="R11" s="25">
        <f t="shared" si="6"/>
        <v>0</v>
      </c>
      <c r="S11" s="26">
        <f t="shared" si="6"/>
        <v>0</v>
      </c>
      <c r="T11" s="31"/>
    </row>
    <row r="12" spans="1:23" ht="50.25" customHeight="1" x14ac:dyDescent="0.3">
      <c r="A12" s="171"/>
      <c r="B12" s="171"/>
      <c r="C12" s="21" t="s">
        <v>30</v>
      </c>
      <c r="D12" s="140"/>
      <c r="E12" s="140"/>
      <c r="F12" s="22">
        <f>F17+F18+F19+F20+F21</f>
        <v>307967.8</v>
      </c>
      <c r="G12" s="23">
        <f>G17+G18+G19+G20+G21</f>
        <v>1079377.3999999999</v>
      </c>
      <c r="H12" s="24">
        <f t="shared" ref="H12:S12" si="7">H17+H18+H19+H20+H21</f>
        <v>2351292.1</v>
      </c>
      <c r="I12" s="25">
        <f t="shared" si="7"/>
        <v>874853</v>
      </c>
      <c r="J12" s="28">
        <f t="shared" si="7"/>
        <v>287471.30000000005</v>
      </c>
      <c r="K12" s="24">
        <f>K17+K18+K19+K20+K21</f>
        <v>0</v>
      </c>
      <c r="L12" s="25">
        <f>L17+L18+L19+L20+L21</f>
        <v>0</v>
      </c>
      <c r="M12" s="26">
        <f>M17+M18+M19+M20+M21</f>
        <v>0</v>
      </c>
      <c r="N12" s="23">
        <f t="shared" si="7"/>
        <v>2351292.1</v>
      </c>
      <c r="O12" s="25">
        <f t="shared" si="7"/>
        <v>874853</v>
      </c>
      <c r="P12" s="27">
        <f t="shared" si="7"/>
        <v>287471.30000000005</v>
      </c>
      <c r="Q12" s="24">
        <f t="shared" si="7"/>
        <v>1271914.7000000002</v>
      </c>
      <c r="R12" s="25">
        <f t="shared" si="7"/>
        <v>-204524.39999999988</v>
      </c>
      <c r="S12" s="26">
        <f t="shared" si="7"/>
        <v>-791906.1</v>
      </c>
      <c r="T12" s="33"/>
    </row>
    <row r="13" spans="1:23" ht="59.25" customHeight="1" x14ac:dyDescent="0.3">
      <c r="A13" s="172"/>
      <c r="B13" s="172"/>
      <c r="C13" s="147" t="s">
        <v>31</v>
      </c>
      <c r="D13" s="141"/>
      <c r="E13" s="141"/>
      <c r="F13" s="143">
        <f>F7-F11-F12</f>
        <v>8810416.4000000004</v>
      </c>
      <c r="G13" s="143">
        <f>G7-G11-G12</f>
        <v>13465963.100000001</v>
      </c>
      <c r="H13" s="144">
        <f>H7-H12</f>
        <v>15143315.000000002</v>
      </c>
      <c r="I13" s="25">
        <f>I7-I12</f>
        <v>14588980.800000001</v>
      </c>
      <c r="J13" s="145">
        <f>J7-J12</f>
        <v>15276966.199999999</v>
      </c>
      <c r="K13" s="24">
        <f t="shared" ref="K13:S13" si="8">K7-K11-K12-K10</f>
        <v>-27929</v>
      </c>
      <c r="L13" s="25">
        <f t="shared" si="8"/>
        <v>-54949</v>
      </c>
      <c r="M13" s="26">
        <f t="shared" si="8"/>
        <v>-92949</v>
      </c>
      <c r="N13" s="23">
        <f t="shared" si="8"/>
        <v>15115386.000000002</v>
      </c>
      <c r="O13" s="25">
        <f t="shared" si="8"/>
        <v>14534031.800000001</v>
      </c>
      <c r="P13" s="27">
        <f t="shared" si="8"/>
        <v>15184017.199999999</v>
      </c>
      <c r="Q13" s="24">
        <f t="shared" si="8"/>
        <v>1649422.8999999994</v>
      </c>
      <c r="R13" s="25">
        <f t="shared" si="8"/>
        <v>1068068.6999999997</v>
      </c>
      <c r="S13" s="26">
        <f t="shared" si="8"/>
        <v>1718054.0999999996</v>
      </c>
      <c r="T13" s="33"/>
    </row>
    <row r="14" spans="1:23" s="43" customFormat="1" ht="74.25" customHeight="1" thickBot="1" x14ac:dyDescent="0.35">
      <c r="A14" s="34">
        <v>1016</v>
      </c>
      <c r="B14" s="173" t="s">
        <v>32</v>
      </c>
      <c r="C14" s="174"/>
      <c r="D14" s="35" t="s">
        <v>33</v>
      </c>
      <c r="E14" s="126" t="s">
        <v>34</v>
      </c>
      <c r="F14" s="37">
        <f t="shared" ref="F14:Q14" si="9">SUM(F15:F30)</f>
        <v>2251432.5999999996</v>
      </c>
      <c r="G14" s="37">
        <f t="shared" si="9"/>
        <v>2984671.2</v>
      </c>
      <c r="H14" s="38">
        <f t="shared" si="9"/>
        <v>4291775.0999999996</v>
      </c>
      <c r="I14" s="39">
        <f t="shared" si="9"/>
        <v>2815336</v>
      </c>
      <c r="J14" s="41">
        <f t="shared" si="9"/>
        <v>2227954.2999999998</v>
      </c>
      <c r="K14" s="38">
        <f>SUM(K15:K30)</f>
        <v>0</v>
      </c>
      <c r="L14" s="39">
        <f>SUM(L15:L30)</f>
        <v>0</v>
      </c>
      <c r="M14" s="130">
        <f>SUM(M15:M30)</f>
        <v>0</v>
      </c>
      <c r="N14" s="38">
        <f t="shared" si="9"/>
        <v>7591733.1999999993</v>
      </c>
      <c r="O14" s="39">
        <f t="shared" si="9"/>
        <v>5517270.1799999997</v>
      </c>
      <c r="P14" s="40">
        <f t="shared" si="9"/>
        <v>5301554.5</v>
      </c>
      <c r="Q14" s="125">
        <f t="shared" si="9"/>
        <v>4607062</v>
      </c>
      <c r="R14" s="127">
        <f t="shared" ref="R14:S14" si="10">SUM(R15:R30)</f>
        <v>2532598.98</v>
      </c>
      <c r="S14" s="128">
        <f t="shared" si="10"/>
        <v>2316883.2999999998</v>
      </c>
      <c r="T14" s="42"/>
      <c r="U14" s="2"/>
    </row>
    <row r="15" spans="1:23" s="13" customFormat="1" ht="72" customHeight="1" x14ac:dyDescent="0.3">
      <c r="A15" s="44"/>
      <c r="B15" s="45">
        <v>11001</v>
      </c>
      <c r="C15" s="46" t="s">
        <v>35</v>
      </c>
      <c r="D15" s="47" t="s">
        <v>36</v>
      </c>
      <c r="E15" s="48" t="s">
        <v>37</v>
      </c>
      <c r="F15" s="49">
        <v>237400.3</v>
      </c>
      <c r="G15" s="50">
        <v>220752.8</v>
      </c>
      <c r="H15" s="51">
        <f>G15</f>
        <v>220752.8</v>
      </c>
      <c r="I15" s="52">
        <f>H15</f>
        <v>220752.8</v>
      </c>
      <c r="J15" s="55">
        <f>I15</f>
        <v>220752.8</v>
      </c>
      <c r="K15" s="51">
        <v>0</v>
      </c>
      <c r="L15" s="52">
        <v>0</v>
      </c>
      <c r="M15" s="53">
        <v>0</v>
      </c>
      <c r="N15" s="51">
        <v>220752.8</v>
      </c>
      <c r="O15" s="52">
        <v>220752.8</v>
      </c>
      <c r="P15" s="53">
        <v>220752.8</v>
      </c>
      <c r="Q15" s="51">
        <f t="shared" ref="Q15:Q30" si="11">N15-G15</f>
        <v>0</v>
      </c>
      <c r="R15" s="52">
        <f t="shared" ref="R15:R30" si="12">O15-G15</f>
        <v>0</v>
      </c>
      <c r="S15" s="53">
        <f t="shared" ref="S15:S30" si="13">P15-G15</f>
        <v>0</v>
      </c>
      <c r="T15" s="56" t="s">
        <v>167</v>
      </c>
      <c r="U15" s="57"/>
    </row>
    <row r="16" spans="1:23" s="59" customFormat="1" ht="300" customHeight="1" x14ac:dyDescent="0.3">
      <c r="A16" s="58"/>
      <c r="B16" s="45">
        <v>11004</v>
      </c>
      <c r="C16" s="46" t="s">
        <v>38</v>
      </c>
      <c r="D16" s="47" t="s">
        <v>39</v>
      </c>
      <c r="E16" s="48" t="s">
        <v>37</v>
      </c>
      <c r="F16" s="49">
        <v>1696888.7</v>
      </c>
      <c r="G16" s="50">
        <v>1684541</v>
      </c>
      <c r="H16" s="51">
        <v>1719730.2</v>
      </c>
      <c r="I16" s="52">
        <v>1719730.2</v>
      </c>
      <c r="J16" s="55">
        <v>1719730.2</v>
      </c>
      <c r="K16" s="51">
        <v>0</v>
      </c>
      <c r="L16" s="52">
        <v>0</v>
      </c>
      <c r="M16" s="53">
        <v>0</v>
      </c>
      <c r="N16" s="51">
        <v>1719730.2</v>
      </c>
      <c r="O16" s="52">
        <v>1719730.2</v>
      </c>
      <c r="P16" s="53">
        <v>1719730.2</v>
      </c>
      <c r="Q16" s="51">
        <f t="shared" si="11"/>
        <v>35189.199999999953</v>
      </c>
      <c r="R16" s="52">
        <f t="shared" si="12"/>
        <v>35189.199999999953</v>
      </c>
      <c r="S16" s="53">
        <f t="shared" si="13"/>
        <v>35189.199999999953</v>
      </c>
      <c r="T16" s="56" t="s">
        <v>154</v>
      </c>
    </row>
    <row r="17" spans="1:20" s="13" customFormat="1" ht="55.5" customHeight="1" x14ac:dyDescent="0.3">
      <c r="A17" s="60"/>
      <c r="B17" s="45">
        <v>11005</v>
      </c>
      <c r="C17" s="46" t="s">
        <v>40</v>
      </c>
      <c r="D17" s="47" t="s">
        <v>41</v>
      </c>
      <c r="E17" s="48" t="s">
        <v>37</v>
      </c>
      <c r="F17" s="49">
        <v>20734.400000000001</v>
      </c>
      <c r="G17" s="50">
        <v>12687.2</v>
      </c>
      <c r="H17" s="51">
        <v>0</v>
      </c>
      <c r="I17" s="52">
        <f t="shared" ref="I17:J17" si="14">H17</f>
        <v>0</v>
      </c>
      <c r="J17" s="55">
        <f t="shared" si="14"/>
        <v>0</v>
      </c>
      <c r="K17" s="51">
        <v>0</v>
      </c>
      <c r="L17" s="52">
        <v>0</v>
      </c>
      <c r="M17" s="53">
        <v>0</v>
      </c>
      <c r="N17" s="51">
        <v>0</v>
      </c>
      <c r="O17" s="52">
        <v>0</v>
      </c>
      <c r="P17" s="53">
        <v>0</v>
      </c>
      <c r="Q17" s="51">
        <f t="shared" si="11"/>
        <v>-12687.2</v>
      </c>
      <c r="R17" s="52">
        <f t="shared" si="12"/>
        <v>-12687.2</v>
      </c>
      <c r="S17" s="53">
        <f t="shared" si="13"/>
        <v>-12687.2</v>
      </c>
      <c r="T17" s="56"/>
    </row>
    <row r="18" spans="1:20" s="13" customFormat="1" ht="55.5" customHeight="1" x14ac:dyDescent="0.3">
      <c r="A18" s="60"/>
      <c r="B18" s="45">
        <v>11006</v>
      </c>
      <c r="C18" s="46" t="s">
        <v>42</v>
      </c>
      <c r="D18" s="47" t="s">
        <v>43</v>
      </c>
      <c r="E18" s="48" t="s">
        <v>37</v>
      </c>
      <c r="F18" s="49">
        <v>81279.399999999994</v>
      </c>
      <c r="G18" s="50">
        <v>72244.800000000003</v>
      </c>
      <c r="H18" s="51">
        <f>60000*397/1000</f>
        <v>23820</v>
      </c>
      <c r="I18" s="52">
        <v>0</v>
      </c>
      <c r="J18" s="55">
        <v>0</v>
      </c>
      <c r="K18" s="51">
        <v>0</v>
      </c>
      <c r="L18" s="52">
        <v>0</v>
      </c>
      <c r="M18" s="53">
        <v>0</v>
      </c>
      <c r="N18" s="51">
        <v>23820</v>
      </c>
      <c r="O18" s="52">
        <v>0</v>
      </c>
      <c r="P18" s="53">
        <v>0</v>
      </c>
      <c r="Q18" s="51">
        <f t="shared" si="11"/>
        <v>-48424.800000000003</v>
      </c>
      <c r="R18" s="52">
        <f t="shared" si="12"/>
        <v>-72244.800000000003</v>
      </c>
      <c r="S18" s="53">
        <f t="shared" si="13"/>
        <v>-72244.800000000003</v>
      </c>
      <c r="T18" s="56"/>
    </row>
    <row r="19" spans="1:20" s="13" customFormat="1" ht="55.5" customHeight="1" x14ac:dyDescent="0.3">
      <c r="A19" s="60"/>
      <c r="B19" s="45">
        <v>11009</v>
      </c>
      <c r="C19" s="46" t="s">
        <v>44</v>
      </c>
      <c r="D19" s="47" t="s">
        <v>45</v>
      </c>
      <c r="E19" s="48" t="s">
        <v>37</v>
      </c>
      <c r="F19" s="49">
        <v>29486.799999999999</v>
      </c>
      <c r="G19" s="50">
        <v>679572.39999999991</v>
      </c>
      <c r="H19" s="51">
        <v>2022308.1</v>
      </c>
      <c r="I19" s="52">
        <v>746502.9</v>
      </c>
      <c r="J19" s="55">
        <v>137875.70000000001</v>
      </c>
      <c r="K19" s="51">
        <v>0</v>
      </c>
      <c r="L19" s="52">
        <v>0</v>
      </c>
      <c r="M19" s="53">
        <v>0</v>
      </c>
      <c r="N19" s="51">
        <v>2022308.1</v>
      </c>
      <c r="O19" s="52">
        <v>746502.9</v>
      </c>
      <c r="P19" s="53">
        <v>137875.70000000001</v>
      </c>
      <c r="Q19" s="51">
        <f t="shared" si="11"/>
        <v>1342735.7000000002</v>
      </c>
      <c r="R19" s="52">
        <f t="shared" si="12"/>
        <v>66930.500000000116</v>
      </c>
      <c r="S19" s="53">
        <f t="shared" si="13"/>
        <v>-541696.69999999995</v>
      </c>
      <c r="T19" s="56"/>
    </row>
    <row r="20" spans="1:20" s="13" customFormat="1" ht="55.5" customHeight="1" x14ac:dyDescent="0.3">
      <c r="A20" s="60"/>
      <c r="B20" s="45">
        <v>11010</v>
      </c>
      <c r="C20" s="46" t="s">
        <v>46</v>
      </c>
      <c r="D20" s="47" t="s">
        <v>47</v>
      </c>
      <c r="E20" s="48" t="s">
        <v>37</v>
      </c>
      <c r="F20" s="49">
        <v>63798.1</v>
      </c>
      <c r="G20" s="50">
        <v>314873</v>
      </c>
      <c r="H20" s="51">
        <v>305164</v>
      </c>
      <c r="I20" s="52">
        <v>128350.1</v>
      </c>
      <c r="J20" s="55">
        <v>149595.6</v>
      </c>
      <c r="K20" s="51">
        <v>0</v>
      </c>
      <c r="L20" s="52">
        <v>0</v>
      </c>
      <c r="M20" s="53">
        <v>0</v>
      </c>
      <c r="N20" s="51">
        <v>305164</v>
      </c>
      <c r="O20" s="52">
        <v>128350.1</v>
      </c>
      <c r="P20" s="53">
        <v>149595.6</v>
      </c>
      <c r="Q20" s="51">
        <f t="shared" si="11"/>
        <v>-9709</v>
      </c>
      <c r="R20" s="52">
        <f t="shared" si="12"/>
        <v>-186522.9</v>
      </c>
      <c r="S20" s="53">
        <f t="shared" si="13"/>
        <v>-165277.4</v>
      </c>
      <c r="T20" s="56"/>
    </row>
    <row r="21" spans="1:20" s="13" customFormat="1" ht="55.5" customHeight="1" x14ac:dyDescent="0.3">
      <c r="A21" s="60"/>
      <c r="B21" s="45">
        <v>12001</v>
      </c>
      <c r="C21" s="46" t="s">
        <v>48</v>
      </c>
      <c r="D21" s="47" t="s">
        <v>49</v>
      </c>
      <c r="E21" s="48" t="s">
        <v>37</v>
      </c>
      <c r="F21" s="49">
        <v>112669.1</v>
      </c>
      <c r="G21" s="50">
        <v>0</v>
      </c>
      <c r="H21" s="51">
        <v>0</v>
      </c>
      <c r="I21" s="52">
        <f t="shared" ref="I21:J22" si="15">H21</f>
        <v>0</v>
      </c>
      <c r="J21" s="55">
        <f t="shared" si="15"/>
        <v>0</v>
      </c>
      <c r="K21" s="51">
        <v>0</v>
      </c>
      <c r="L21" s="52">
        <v>0</v>
      </c>
      <c r="M21" s="53">
        <v>0</v>
      </c>
      <c r="N21" s="51">
        <v>0</v>
      </c>
      <c r="O21" s="52">
        <v>0</v>
      </c>
      <c r="P21" s="53">
        <v>0</v>
      </c>
      <c r="Q21" s="51">
        <f t="shared" si="11"/>
        <v>0</v>
      </c>
      <c r="R21" s="52">
        <f t="shared" si="12"/>
        <v>0</v>
      </c>
      <c r="S21" s="53">
        <f t="shared" si="13"/>
        <v>0</v>
      </c>
      <c r="T21" s="56"/>
    </row>
    <row r="22" spans="1:20" s="13" customFormat="1" ht="109.5" customHeight="1" x14ac:dyDescent="0.3">
      <c r="A22" s="60"/>
      <c r="B22" s="61">
        <v>32001</v>
      </c>
      <c r="C22" s="62" t="s">
        <v>50</v>
      </c>
      <c r="D22" s="63" t="s">
        <v>51</v>
      </c>
      <c r="E22" s="64" t="s">
        <v>52</v>
      </c>
      <c r="F22" s="49">
        <v>9175.7999999999993</v>
      </c>
      <c r="G22" s="50">
        <v>0</v>
      </c>
      <c r="H22" s="51">
        <v>0</v>
      </c>
      <c r="I22" s="52">
        <f t="shared" si="15"/>
        <v>0</v>
      </c>
      <c r="J22" s="55">
        <f t="shared" si="15"/>
        <v>0</v>
      </c>
      <c r="K22" s="51">
        <v>0</v>
      </c>
      <c r="L22" s="52">
        <v>0</v>
      </c>
      <c r="M22" s="53">
        <v>0</v>
      </c>
      <c r="N22" s="51">
        <v>0</v>
      </c>
      <c r="O22" s="52">
        <v>0</v>
      </c>
      <c r="P22" s="53">
        <v>0</v>
      </c>
      <c r="Q22" s="51">
        <f t="shared" si="11"/>
        <v>0</v>
      </c>
      <c r="R22" s="52">
        <f t="shared" si="12"/>
        <v>0</v>
      </c>
      <c r="S22" s="53">
        <f t="shared" si="13"/>
        <v>0</v>
      </c>
      <c r="T22" s="56"/>
    </row>
    <row r="23" spans="1:20" s="13" customFormat="1" ht="99" customHeight="1" x14ac:dyDescent="0.3">
      <c r="A23" s="112" t="s">
        <v>155</v>
      </c>
      <c r="B23" s="61" t="e">
        <f>#REF!</f>
        <v>#REF!</v>
      </c>
      <c r="C23" s="62" t="s">
        <v>10</v>
      </c>
      <c r="D23" s="121" t="s">
        <v>147</v>
      </c>
      <c r="E23" s="64" t="s">
        <v>52</v>
      </c>
      <c r="F23" s="49"/>
      <c r="G23" s="50"/>
      <c r="H23" s="51"/>
      <c r="I23" s="52"/>
      <c r="J23" s="55"/>
      <c r="K23" s="51"/>
      <c r="L23" s="52"/>
      <c r="M23" s="53"/>
      <c r="N23" s="50">
        <v>31000</v>
      </c>
      <c r="O23" s="52">
        <v>31000</v>
      </c>
      <c r="P23" s="54">
        <v>31000</v>
      </c>
      <c r="Q23" s="51">
        <f t="shared" si="11"/>
        <v>31000</v>
      </c>
      <c r="R23" s="52">
        <f t="shared" si="12"/>
        <v>31000</v>
      </c>
      <c r="S23" s="53">
        <f t="shared" si="13"/>
        <v>31000</v>
      </c>
      <c r="T23" s="148" t="s">
        <v>159</v>
      </c>
    </row>
    <row r="24" spans="1:20" s="13" customFormat="1" ht="123.75" customHeight="1" x14ac:dyDescent="0.3">
      <c r="A24" s="112" t="s">
        <v>155</v>
      </c>
      <c r="B24" s="61">
        <v>32003</v>
      </c>
      <c r="C24" s="62" t="s">
        <v>53</v>
      </c>
      <c r="D24" s="65" t="s">
        <v>148</v>
      </c>
      <c r="E24" s="64" t="s">
        <v>52</v>
      </c>
      <c r="F24" s="49">
        <v>0</v>
      </c>
      <c r="G24" s="50">
        <v>0</v>
      </c>
      <c r="H24" s="51">
        <v>0</v>
      </c>
      <c r="I24" s="52">
        <v>0</v>
      </c>
      <c r="J24" s="55">
        <v>0</v>
      </c>
      <c r="K24" s="51">
        <v>0</v>
      </c>
      <c r="L24" s="52">
        <v>0</v>
      </c>
      <c r="M24" s="53">
        <v>0</v>
      </c>
      <c r="N24" s="51">
        <v>300000</v>
      </c>
      <c r="O24" s="52">
        <v>300000</v>
      </c>
      <c r="P24" s="53">
        <v>300000</v>
      </c>
      <c r="Q24" s="51">
        <f t="shared" si="11"/>
        <v>300000</v>
      </c>
      <c r="R24" s="52">
        <f t="shared" si="12"/>
        <v>300000</v>
      </c>
      <c r="S24" s="53">
        <f t="shared" si="13"/>
        <v>300000</v>
      </c>
      <c r="T24" s="161"/>
    </row>
    <row r="25" spans="1:20" s="13" customFormat="1" ht="106.5" customHeight="1" thickBot="1" x14ac:dyDescent="0.35">
      <c r="A25" s="112" t="s">
        <v>155</v>
      </c>
      <c r="B25" s="61" t="e">
        <f>#REF!</f>
        <v>#REF!</v>
      </c>
      <c r="C25" s="62" t="s">
        <v>6</v>
      </c>
      <c r="D25" s="118" t="s">
        <v>149</v>
      </c>
      <c r="E25" s="64" t="s">
        <v>52</v>
      </c>
      <c r="F25" s="49">
        <v>0</v>
      </c>
      <c r="G25" s="50">
        <v>0</v>
      </c>
      <c r="H25" s="51">
        <v>0</v>
      </c>
      <c r="I25" s="52">
        <v>0</v>
      </c>
      <c r="J25" s="55">
        <v>0</v>
      </c>
      <c r="K25" s="51"/>
      <c r="L25" s="52"/>
      <c r="M25" s="53"/>
      <c r="N25" s="50">
        <v>1532442.8</v>
      </c>
      <c r="O25" s="52">
        <v>1633114.18</v>
      </c>
      <c r="P25" s="54">
        <v>1684280.2</v>
      </c>
      <c r="Q25" s="51">
        <f t="shared" si="11"/>
        <v>1532442.8</v>
      </c>
      <c r="R25" s="52">
        <f t="shared" si="12"/>
        <v>1633114.18</v>
      </c>
      <c r="S25" s="53">
        <f t="shared" si="13"/>
        <v>1684280.2</v>
      </c>
      <c r="T25" s="161"/>
    </row>
    <row r="26" spans="1:20" s="13" customFormat="1" ht="78.75" customHeight="1" thickBot="1" x14ac:dyDescent="0.35">
      <c r="A26" s="112" t="s">
        <v>155</v>
      </c>
      <c r="B26" s="61" t="e">
        <f>#REF!</f>
        <v>#REF!</v>
      </c>
      <c r="C26" s="62" t="s">
        <v>145</v>
      </c>
      <c r="D26" s="124" t="s">
        <v>150</v>
      </c>
      <c r="E26" s="64" t="s">
        <v>52</v>
      </c>
      <c r="F26" s="49">
        <v>0</v>
      </c>
      <c r="G26" s="50">
        <v>0</v>
      </c>
      <c r="H26" s="51">
        <v>0</v>
      </c>
      <c r="I26" s="52">
        <v>0</v>
      </c>
      <c r="J26" s="55">
        <v>0</v>
      </c>
      <c r="K26" s="51"/>
      <c r="L26" s="52"/>
      <c r="M26" s="53"/>
      <c r="N26" s="50">
        <v>687120</v>
      </c>
      <c r="O26" s="52">
        <v>112320</v>
      </c>
      <c r="P26" s="54">
        <v>136320</v>
      </c>
      <c r="Q26" s="51">
        <f t="shared" si="11"/>
        <v>687120</v>
      </c>
      <c r="R26" s="52">
        <f t="shared" si="12"/>
        <v>112320</v>
      </c>
      <c r="S26" s="53">
        <f t="shared" si="13"/>
        <v>136320</v>
      </c>
      <c r="T26" s="161"/>
    </row>
    <row r="27" spans="1:20" s="13" customFormat="1" ht="79.5" customHeight="1" x14ac:dyDescent="0.3">
      <c r="A27" s="112" t="s">
        <v>155</v>
      </c>
      <c r="B27" s="61" t="e">
        <f>#REF!</f>
        <v>#REF!</v>
      </c>
      <c r="C27" s="62" t="e">
        <f>#REF!</f>
        <v>#REF!</v>
      </c>
      <c r="D27" s="119" t="s">
        <v>151</v>
      </c>
      <c r="E27" s="64" t="s">
        <v>52</v>
      </c>
      <c r="F27" s="49">
        <v>0</v>
      </c>
      <c r="G27" s="50">
        <v>0</v>
      </c>
      <c r="H27" s="51">
        <v>0</v>
      </c>
      <c r="I27" s="52">
        <v>0</v>
      </c>
      <c r="J27" s="55">
        <v>0</v>
      </c>
      <c r="K27" s="51">
        <v>0</v>
      </c>
      <c r="L27" s="52">
        <v>0</v>
      </c>
      <c r="M27" s="53">
        <v>0</v>
      </c>
      <c r="N27" s="50">
        <v>596500</v>
      </c>
      <c r="O27" s="52">
        <v>569500</v>
      </c>
      <c r="P27" s="54">
        <v>866000</v>
      </c>
      <c r="Q27" s="51">
        <f t="shared" si="11"/>
        <v>596500</v>
      </c>
      <c r="R27" s="52">
        <f t="shared" si="12"/>
        <v>569500</v>
      </c>
      <c r="S27" s="53">
        <f t="shared" si="13"/>
        <v>866000</v>
      </c>
      <c r="T27" s="161"/>
    </row>
    <row r="28" spans="1:20" s="13" customFormat="1" ht="109.5" customHeight="1" x14ac:dyDescent="0.3">
      <c r="A28" s="112" t="s">
        <v>155</v>
      </c>
      <c r="B28" s="61" t="e">
        <f>#REF!</f>
        <v>#REF!</v>
      </c>
      <c r="C28" s="62" t="e">
        <f>#REF!</f>
        <v>#REF!</v>
      </c>
      <c r="D28" s="121" t="s">
        <v>146</v>
      </c>
      <c r="E28" s="64" t="s">
        <v>52</v>
      </c>
      <c r="F28" s="49">
        <v>0</v>
      </c>
      <c r="G28" s="50">
        <v>0</v>
      </c>
      <c r="H28" s="51">
        <v>0</v>
      </c>
      <c r="I28" s="52">
        <v>0</v>
      </c>
      <c r="J28" s="55">
        <v>0</v>
      </c>
      <c r="K28" s="51">
        <v>0</v>
      </c>
      <c r="L28" s="52">
        <v>0</v>
      </c>
      <c r="M28" s="53">
        <v>0</v>
      </c>
      <c r="N28" s="50">
        <v>69485.5</v>
      </c>
      <c r="O28" s="52">
        <v>6000</v>
      </c>
      <c r="P28" s="54">
        <v>6000</v>
      </c>
      <c r="Q28" s="51">
        <f t="shared" si="11"/>
        <v>69485.5</v>
      </c>
      <c r="R28" s="52">
        <f t="shared" si="12"/>
        <v>6000</v>
      </c>
      <c r="S28" s="53">
        <f t="shared" si="13"/>
        <v>6000</v>
      </c>
      <c r="T28" s="149"/>
    </row>
    <row r="29" spans="1:20" s="13" customFormat="1" ht="87" customHeight="1" x14ac:dyDescent="0.3">
      <c r="A29" s="112" t="s">
        <v>155</v>
      </c>
      <c r="B29" s="61" t="e">
        <f>#REF!</f>
        <v>#REF!</v>
      </c>
      <c r="C29" s="62" t="s">
        <v>4</v>
      </c>
      <c r="D29" s="63" t="s">
        <v>152</v>
      </c>
      <c r="E29" s="64" t="s">
        <v>52</v>
      </c>
      <c r="F29" s="49">
        <v>0</v>
      </c>
      <c r="G29" s="50">
        <v>0</v>
      </c>
      <c r="H29" s="51">
        <v>0</v>
      </c>
      <c r="I29" s="52">
        <v>0</v>
      </c>
      <c r="J29" s="55">
        <v>0</v>
      </c>
      <c r="K29" s="51">
        <v>0</v>
      </c>
      <c r="L29" s="52">
        <v>0</v>
      </c>
      <c r="M29" s="53">
        <v>0</v>
      </c>
      <c r="N29" s="51">
        <v>33409.800000000003</v>
      </c>
      <c r="O29" s="52">
        <v>0</v>
      </c>
      <c r="P29" s="53">
        <v>0</v>
      </c>
      <c r="Q29" s="51">
        <f t="shared" si="11"/>
        <v>33409.800000000003</v>
      </c>
      <c r="R29" s="52">
        <f t="shared" si="12"/>
        <v>0</v>
      </c>
      <c r="S29" s="53">
        <f t="shared" si="13"/>
        <v>0</v>
      </c>
      <c r="T29" s="148" t="s">
        <v>158</v>
      </c>
    </row>
    <row r="30" spans="1:20" s="13" customFormat="1" ht="83.25" customHeight="1" x14ac:dyDescent="0.3">
      <c r="A30" s="112" t="s">
        <v>155</v>
      </c>
      <c r="B30" s="61" t="e">
        <f>#REF!</f>
        <v>#REF!</v>
      </c>
      <c r="C30" s="62" t="s">
        <v>5</v>
      </c>
      <c r="D30" s="121" t="s">
        <v>153</v>
      </c>
      <c r="E30" s="64" t="s">
        <v>52</v>
      </c>
      <c r="F30" s="49">
        <v>0</v>
      </c>
      <c r="G30" s="50">
        <v>0</v>
      </c>
      <c r="H30" s="51">
        <v>0</v>
      </c>
      <c r="I30" s="52">
        <v>0</v>
      </c>
      <c r="J30" s="55">
        <v>0</v>
      </c>
      <c r="K30" s="51"/>
      <c r="L30" s="52"/>
      <c r="M30" s="53"/>
      <c r="N30" s="51">
        <v>50000</v>
      </c>
      <c r="O30" s="52">
        <v>50000</v>
      </c>
      <c r="P30" s="53">
        <v>50000</v>
      </c>
      <c r="Q30" s="51">
        <f t="shared" si="11"/>
        <v>50000</v>
      </c>
      <c r="R30" s="52">
        <f t="shared" si="12"/>
        <v>50000</v>
      </c>
      <c r="S30" s="53">
        <f t="shared" si="13"/>
        <v>50000</v>
      </c>
      <c r="T30" s="149"/>
    </row>
    <row r="31" spans="1:20" ht="72" customHeight="1" x14ac:dyDescent="0.3">
      <c r="A31" s="66" t="s">
        <v>54</v>
      </c>
      <c r="B31" s="173" t="s">
        <v>55</v>
      </c>
      <c r="C31" s="174"/>
      <c r="D31" s="35" t="s">
        <v>56</v>
      </c>
      <c r="E31" s="67" t="s">
        <v>57</v>
      </c>
      <c r="F31" s="36">
        <f t="shared" ref="F31:S31" si="16">SUM(F32:F35)</f>
        <v>1354838.1</v>
      </c>
      <c r="G31" s="37">
        <f t="shared" si="16"/>
        <v>1267274.3</v>
      </c>
      <c r="H31" s="38">
        <f>SUM(H32:H35)</f>
        <v>1329644.7</v>
      </c>
      <c r="I31" s="39">
        <f t="shared" si="16"/>
        <v>1335918.6000000001</v>
      </c>
      <c r="J31" s="41">
        <f t="shared" si="16"/>
        <v>1343401.5</v>
      </c>
      <c r="K31" s="38">
        <f>SUM(K32:K35)</f>
        <v>0</v>
      </c>
      <c r="L31" s="39">
        <f>SUM(L32:L35)</f>
        <v>0</v>
      </c>
      <c r="M31" s="40">
        <f>SUM(M32:M35)</f>
        <v>0</v>
      </c>
      <c r="N31" s="38">
        <f t="shared" si="16"/>
        <v>1329644.7</v>
      </c>
      <c r="O31" s="39">
        <f t="shared" si="16"/>
        <v>1335918.6000000001</v>
      </c>
      <c r="P31" s="40">
        <f t="shared" si="16"/>
        <v>1343401.5</v>
      </c>
      <c r="Q31" s="38">
        <f>SUM(Q32:Q35)</f>
        <v>62370.399999999958</v>
      </c>
      <c r="R31" s="39">
        <f t="shared" si="16"/>
        <v>68644.300000000105</v>
      </c>
      <c r="S31" s="40">
        <f t="shared" si="16"/>
        <v>76127.200000000012</v>
      </c>
      <c r="T31" s="68"/>
    </row>
    <row r="32" spans="1:20" s="59" customFormat="1" ht="270.75" customHeight="1" x14ac:dyDescent="0.3">
      <c r="A32" s="44"/>
      <c r="B32" s="69">
        <v>11001</v>
      </c>
      <c r="C32" s="46" t="s">
        <v>58</v>
      </c>
      <c r="D32" s="63" t="s">
        <v>59</v>
      </c>
      <c r="E32" s="48" t="s">
        <v>37</v>
      </c>
      <c r="F32" s="70">
        <v>1227972.3</v>
      </c>
      <c r="G32" s="50">
        <f>'[2]Հ 4 (Տնտ․դաս․հոդ)'!I139</f>
        <v>1142980.7</v>
      </c>
      <c r="H32" s="51">
        <f>'[2]Հ 4 (Տնտ․դաս․հոդ)'!J139</f>
        <v>1201919.3999999999</v>
      </c>
      <c r="I32" s="52">
        <f>'[2]Հ 4 (Տնտ․դաս․հոդ)'!K139</f>
        <v>1208193.3</v>
      </c>
      <c r="J32" s="55">
        <f>'[2]Հ 4 (Տնտ․դաս․հոդ)'!L139</f>
        <v>1215676.2</v>
      </c>
      <c r="K32" s="51">
        <v>0</v>
      </c>
      <c r="L32" s="52">
        <v>0</v>
      </c>
      <c r="M32" s="53">
        <v>0</v>
      </c>
      <c r="N32" s="51">
        <v>1201919.3999999999</v>
      </c>
      <c r="O32" s="52">
        <v>1208193.3</v>
      </c>
      <c r="P32" s="53">
        <v>1215676.2</v>
      </c>
      <c r="Q32" s="51">
        <f>N32-G32</f>
        <v>58938.699999999953</v>
      </c>
      <c r="R32" s="52">
        <f>O32-G32</f>
        <v>65212.600000000093</v>
      </c>
      <c r="S32" s="53">
        <f>P32-G32</f>
        <v>72695.5</v>
      </c>
      <c r="T32" s="71" t="s">
        <v>60</v>
      </c>
    </row>
    <row r="33" spans="1:21" s="59" customFormat="1" ht="75" customHeight="1" x14ac:dyDescent="0.3">
      <c r="A33" s="60"/>
      <c r="B33" s="69">
        <v>11002</v>
      </c>
      <c r="C33" s="46" t="s">
        <v>61</v>
      </c>
      <c r="D33" s="63" t="s">
        <v>62</v>
      </c>
      <c r="E33" s="48" t="s">
        <v>37</v>
      </c>
      <c r="F33" s="70">
        <f>'[2]Հ 4 (Տնտ․դաս․հոդ)'!H179</f>
        <v>109160.2</v>
      </c>
      <c r="G33" s="50">
        <f>'[2]Հ 4 (Տնտ․դաս․հոդ)'!I179</f>
        <v>105442</v>
      </c>
      <c r="H33" s="51">
        <f>'[2]Հ 4 (Տնտ․դաս․հոդ)'!J179</f>
        <v>106275.3</v>
      </c>
      <c r="I33" s="52">
        <f>'[2]Հ 4 (Տնտ․դաս․հոդ)'!K179</f>
        <v>106275.3</v>
      </c>
      <c r="J33" s="55">
        <f>'[2]Հ 4 (Տնտ․դաս․հոդ)'!L179</f>
        <v>106275.3</v>
      </c>
      <c r="K33" s="51">
        <v>0</v>
      </c>
      <c r="L33" s="52">
        <v>0</v>
      </c>
      <c r="M33" s="53">
        <v>0</v>
      </c>
      <c r="N33" s="51">
        <v>106275.3</v>
      </c>
      <c r="O33" s="52">
        <v>106275.3</v>
      </c>
      <c r="P33" s="53">
        <v>106275.3</v>
      </c>
      <c r="Q33" s="51">
        <f>N33-G33</f>
        <v>833.30000000000291</v>
      </c>
      <c r="R33" s="52">
        <f>O33-G33</f>
        <v>833.30000000000291</v>
      </c>
      <c r="S33" s="53">
        <f>P33-G33</f>
        <v>833.30000000000291</v>
      </c>
      <c r="T33" s="72" t="s">
        <v>63</v>
      </c>
    </row>
    <row r="34" spans="1:21" s="59" customFormat="1" ht="120.75" customHeight="1" x14ac:dyDescent="0.3">
      <c r="A34" s="60"/>
      <c r="B34" s="69">
        <v>31001</v>
      </c>
      <c r="C34" s="46" t="s">
        <v>64</v>
      </c>
      <c r="D34" s="63" t="s">
        <v>65</v>
      </c>
      <c r="E34" s="64" t="s">
        <v>66</v>
      </c>
      <c r="F34" s="70">
        <v>15727.6</v>
      </c>
      <c r="G34" s="50">
        <v>18851.599999999999</v>
      </c>
      <c r="H34" s="51">
        <f>'[2]Հ 4 (Տնտ․դաս․հոդ)'!J219</f>
        <v>21450</v>
      </c>
      <c r="I34" s="52">
        <f>'[2]Հ 4 (Տնտ․դաս․հոդ)'!K219</f>
        <v>21450</v>
      </c>
      <c r="J34" s="55">
        <f>'[2]Հ 4 (Տնտ․դաս․հոդ)'!L219</f>
        <v>21450</v>
      </c>
      <c r="K34" s="51">
        <v>0</v>
      </c>
      <c r="L34" s="52">
        <v>0</v>
      </c>
      <c r="M34" s="53">
        <v>0</v>
      </c>
      <c r="N34" s="51">
        <v>21450</v>
      </c>
      <c r="O34" s="52">
        <v>21450</v>
      </c>
      <c r="P34" s="53">
        <v>21450</v>
      </c>
      <c r="Q34" s="51">
        <f>N34-G34</f>
        <v>2598.4000000000015</v>
      </c>
      <c r="R34" s="52">
        <f>O34-G34</f>
        <v>2598.4000000000015</v>
      </c>
      <c r="S34" s="53">
        <f>P34-G34</f>
        <v>2598.4000000000015</v>
      </c>
      <c r="T34" s="72" t="s">
        <v>67</v>
      </c>
    </row>
    <row r="35" spans="1:21" s="13" customFormat="1" ht="54" customHeight="1" x14ac:dyDescent="0.3">
      <c r="A35" s="58"/>
      <c r="B35" s="69">
        <v>31004</v>
      </c>
      <c r="C35" s="46" t="s">
        <v>68</v>
      </c>
      <c r="D35" s="63" t="s">
        <v>69</v>
      </c>
      <c r="E35" s="64" t="s">
        <v>66</v>
      </c>
      <c r="F35" s="70">
        <v>1978</v>
      </c>
      <c r="G35" s="50">
        <v>0</v>
      </c>
      <c r="H35" s="51">
        <v>0</v>
      </c>
      <c r="I35" s="52">
        <v>0</v>
      </c>
      <c r="J35" s="55">
        <v>0</v>
      </c>
      <c r="K35" s="51">
        <v>0</v>
      </c>
      <c r="L35" s="52">
        <v>0</v>
      </c>
      <c r="M35" s="53">
        <v>0</v>
      </c>
      <c r="N35" s="51">
        <v>0</v>
      </c>
      <c r="O35" s="52">
        <v>0</v>
      </c>
      <c r="P35" s="53">
        <v>0</v>
      </c>
      <c r="Q35" s="51">
        <f>N35-G35</f>
        <v>0</v>
      </c>
      <c r="R35" s="52">
        <f>O35-G35</f>
        <v>0</v>
      </c>
      <c r="S35" s="53">
        <f>P35-G35</f>
        <v>0</v>
      </c>
      <c r="T35" s="72"/>
    </row>
    <row r="36" spans="1:21" s="75" customFormat="1" ht="111.75" customHeight="1" x14ac:dyDescent="0.25">
      <c r="A36" s="66" t="s">
        <v>70</v>
      </c>
      <c r="B36" s="173" t="s">
        <v>71</v>
      </c>
      <c r="C36" s="174"/>
      <c r="D36" s="35" t="s">
        <v>72</v>
      </c>
      <c r="E36" s="67" t="s">
        <v>73</v>
      </c>
      <c r="F36" s="36">
        <f>+F37</f>
        <v>271252.5</v>
      </c>
      <c r="G36" s="37">
        <f t="shared" ref="G36:S36" si="17">+G37</f>
        <v>1046076.4</v>
      </c>
      <c r="H36" s="38">
        <f t="shared" si="17"/>
        <v>791794.1</v>
      </c>
      <c r="I36" s="39">
        <f t="shared" si="17"/>
        <v>357159.10000000003</v>
      </c>
      <c r="J36" s="41">
        <f t="shared" si="17"/>
        <v>881319.5</v>
      </c>
      <c r="K36" s="38">
        <f>+K37</f>
        <v>0</v>
      </c>
      <c r="L36" s="39">
        <f>+L37</f>
        <v>0</v>
      </c>
      <c r="M36" s="40">
        <f>+M37</f>
        <v>0</v>
      </c>
      <c r="N36" s="38">
        <f t="shared" si="17"/>
        <v>791794.1</v>
      </c>
      <c r="O36" s="39">
        <f t="shared" si="17"/>
        <v>357159.10000000003</v>
      </c>
      <c r="P36" s="40">
        <f t="shared" si="17"/>
        <v>881319.5</v>
      </c>
      <c r="Q36" s="38">
        <f t="shared" si="17"/>
        <v>-254282.30000000005</v>
      </c>
      <c r="R36" s="39">
        <f t="shared" si="17"/>
        <v>-688917.3</v>
      </c>
      <c r="S36" s="40">
        <f t="shared" si="17"/>
        <v>-164756.90000000002</v>
      </c>
      <c r="T36" s="73"/>
      <c r="U36" s="74"/>
    </row>
    <row r="37" spans="1:21" s="75" customFormat="1" ht="86.25" customHeight="1" x14ac:dyDescent="0.25">
      <c r="A37" s="76"/>
      <c r="B37" s="69">
        <v>12001</v>
      </c>
      <c r="C37" s="46" t="s">
        <v>74</v>
      </c>
      <c r="D37" s="63" t="s">
        <v>75</v>
      </c>
      <c r="E37" s="64" t="s">
        <v>76</v>
      </c>
      <c r="F37" s="70">
        <v>271252.5</v>
      </c>
      <c r="G37" s="50">
        <v>1046076.4</v>
      </c>
      <c r="H37" s="51">
        <v>791794.1</v>
      </c>
      <c r="I37" s="52">
        <v>357159.10000000003</v>
      </c>
      <c r="J37" s="55">
        <v>881319.5</v>
      </c>
      <c r="K37" s="51">
        <v>0</v>
      </c>
      <c r="L37" s="52">
        <v>0</v>
      </c>
      <c r="M37" s="53">
        <v>0</v>
      </c>
      <c r="N37" s="51">
        <f>H37</f>
        <v>791794.1</v>
      </c>
      <c r="O37" s="52">
        <f>I37</f>
        <v>357159.10000000003</v>
      </c>
      <c r="P37" s="53">
        <f>J37</f>
        <v>881319.5</v>
      </c>
      <c r="Q37" s="51">
        <f>N37-G37</f>
        <v>-254282.30000000005</v>
      </c>
      <c r="R37" s="52">
        <f>O37-G37</f>
        <v>-688917.3</v>
      </c>
      <c r="S37" s="53">
        <f>P37-G37</f>
        <v>-164756.90000000002</v>
      </c>
      <c r="T37" s="72" t="s">
        <v>77</v>
      </c>
    </row>
    <row r="38" spans="1:21" s="75" customFormat="1" ht="69" customHeight="1" x14ac:dyDescent="0.25">
      <c r="A38" s="77" t="s">
        <v>78</v>
      </c>
      <c r="B38" s="173" t="s">
        <v>79</v>
      </c>
      <c r="C38" s="174"/>
      <c r="D38" s="35" t="s">
        <v>80</v>
      </c>
      <c r="E38" s="67" t="s">
        <v>81</v>
      </c>
      <c r="F38" s="36">
        <f>SUM(F39:F51)</f>
        <v>1337754.2</v>
      </c>
      <c r="G38" s="37">
        <f>SUM(G39:G51)</f>
        <v>1156806.7</v>
      </c>
      <c r="H38" s="38">
        <f>SUM(H39:H51)</f>
        <v>1171806.7</v>
      </c>
      <c r="I38" s="39">
        <f t="shared" ref="I38:S38" si="18">SUM(I39:I51)</f>
        <v>1140006.7</v>
      </c>
      <c r="J38" s="41">
        <f t="shared" si="18"/>
        <v>1140006.7</v>
      </c>
      <c r="K38" s="38">
        <f>SUM(K39:K51)</f>
        <v>-27929</v>
      </c>
      <c r="L38" s="39">
        <f>SUM(L39:L51)</f>
        <v>-54949</v>
      </c>
      <c r="M38" s="40">
        <f>SUM(M39:M51)</f>
        <v>-92949</v>
      </c>
      <c r="N38" s="38">
        <f t="shared" si="18"/>
        <v>1143877.7</v>
      </c>
      <c r="O38" s="39">
        <f t="shared" si="18"/>
        <v>1085057.7</v>
      </c>
      <c r="P38" s="40">
        <f t="shared" si="18"/>
        <v>1047057.7</v>
      </c>
      <c r="Q38" s="38">
        <f t="shared" si="18"/>
        <v>-12929</v>
      </c>
      <c r="R38" s="39">
        <f t="shared" si="18"/>
        <v>-71749</v>
      </c>
      <c r="S38" s="40">
        <f t="shared" si="18"/>
        <v>-109749</v>
      </c>
      <c r="T38" s="78"/>
      <c r="U38" s="37"/>
    </row>
    <row r="39" spans="1:21" s="13" customFormat="1" ht="37.5" customHeight="1" x14ac:dyDescent="0.3">
      <c r="A39" s="79"/>
      <c r="B39" s="69">
        <v>11001</v>
      </c>
      <c r="C39" s="46" t="s">
        <v>82</v>
      </c>
      <c r="D39" s="63" t="s">
        <v>83</v>
      </c>
      <c r="E39" s="64" t="s">
        <v>84</v>
      </c>
      <c r="F39" s="80">
        <v>136755.9</v>
      </c>
      <c r="G39" s="50">
        <v>0</v>
      </c>
      <c r="H39" s="51">
        <v>0</v>
      </c>
      <c r="I39" s="52">
        <v>0</v>
      </c>
      <c r="J39" s="55">
        <v>0</v>
      </c>
      <c r="K39" s="51">
        <v>0</v>
      </c>
      <c r="L39" s="52">
        <v>0</v>
      </c>
      <c r="M39" s="53">
        <v>0</v>
      </c>
      <c r="N39" s="51">
        <v>0</v>
      </c>
      <c r="O39" s="52">
        <v>0</v>
      </c>
      <c r="P39" s="53">
        <v>0</v>
      </c>
      <c r="Q39" s="51">
        <f t="shared" ref="Q39:Q51" si="19">N39-G39</f>
        <v>0</v>
      </c>
      <c r="R39" s="52">
        <f t="shared" ref="R39:R51" si="20">O39-G39</f>
        <v>0</v>
      </c>
      <c r="S39" s="53">
        <f t="shared" ref="S39:S51" si="21">P39-G39</f>
        <v>0</v>
      </c>
      <c r="T39" s="81"/>
    </row>
    <row r="40" spans="1:21" s="59" customFormat="1" ht="94.5" customHeight="1" x14ac:dyDescent="0.3">
      <c r="A40" s="82"/>
      <c r="B40" s="69">
        <v>11003</v>
      </c>
      <c r="C40" s="46" t="s">
        <v>85</v>
      </c>
      <c r="D40" s="63" t="s">
        <v>86</v>
      </c>
      <c r="E40" s="64" t="s">
        <v>37</v>
      </c>
      <c r="F40" s="80">
        <v>6180.8</v>
      </c>
      <c r="G40" s="50">
        <v>15452.2</v>
      </c>
      <c r="H40" s="51">
        <v>15452.2</v>
      </c>
      <c r="I40" s="52">
        <v>15452.2</v>
      </c>
      <c r="J40" s="55">
        <v>15452.2</v>
      </c>
      <c r="K40" s="51">
        <v>0</v>
      </c>
      <c r="L40" s="52">
        <v>0</v>
      </c>
      <c r="M40" s="53">
        <v>0</v>
      </c>
      <c r="N40" s="51">
        <v>15452.2</v>
      </c>
      <c r="O40" s="52">
        <v>15452.2</v>
      </c>
      <c r="P40" s="53">
        <v>15452.2</v>
      </c>
      <c r="Q40" s="51">
        <f t="shared" si="19"/>
        <v>0</v>
      </c>
      <c r="R40" s="52">
        <f t="shared" si="20"/>
        <v>0</v>
      </c>
      <c r="S40" s="53">
        <f t="shared" si="21"/>
        <v>0</v>
      </c>
      <c r="T40" s="81" t="s">
        <v>87</v>
      </c>
    </row>
    <row r="41" spans="1:21" s="13" customFormat="1" ht="57.75" customHeight="1" x14ac:dyDescent="0.3">
      <c r="A41" s="82"/>
      <c r="B41" s="69">
        <v>11004</v>
      </c>
      <c r="C41" s="46" t="s">
        <v>88</v>
      </c>
      <c r="D41" s="63" t="s">
        <v>89</v>
      </c>
      <c r="E41" s="64" t="s">
        <v>37</v>
      </c>
      <c r="F41" s="80">
        <v>170825.9</v>
      </c>
      <c r="G41" s="50">
        <v>165088.70000000001</v>
      </c>
      <c r="H41" s="51">
        <v>165088.70000000001</v>
      </c>
      <c r="I41" s="52">
        <f>H41</f>
        <v>165088.70000000001</v>
      </c>
      <c r="J41" s="55">
        <f>I41</f>
        <v>165088.70000000001</v>
      </c>
      <c r="K41" s="51">
        <v>0</v>
      </c>
      <c r="L41" s="52">
        <v>0</v>
      </c>
      <c r="M41" s="53">
        <v>0</v>
      </c>
      <c r="N41" s="51">
        <v>165088.70000000001</v>
      </c>
      <c r="O41" s="52">
        <v>165088.70000000001</v>
      </c>
      <c r="P41" s="53">
        <v>165088.70000000001</v>
      </c>
      <c r="Q41" s="51">
        <f t="shared" si="19"/>
        <v>0</v>
      </c>
      <c r="R41" s="52">
        <f t="shared" si="20"/>
        <v>0</v>
      </c>
      <c r="S41" s="53">
        <f t="shared" si="21"/>
        <v>0</v>
      </c>
      <c r="T41" s="72" t="s">
        <v>161</v>
      </c>
    </row>
    <row r="42" spans="1:21" s="13" customFormat="1" ht="79.5" customHeight="1" x14ac:dyDescent="0.3">
      <c r="A42" s="82"/>
      <c r="B42" s="69">
        <v>11005</v>
      </c>
      <c r="C42" s="46" t="s">
        <v>90</v>
      </c>
      <c r="D42" s="63" t="s">
        <v>91</v>
      </c>
      <c r="E42" s="64" t="s">
        <v>37</v>
      </c>
      <c r="F42" s="80">
        <v>62387.7</v>
      </c>
      <c r="G42" s="50">
        <v>61701</v>
      </c>
      <c r="H42" s="51">
        <f>G42</f>
        <v>61701</v>
      </c>
      <c r="I42" s="52">
        <f t="shared" ref="I42:J46" si="22">H42</f>
        <v>61701</v>
      </c>
      <c r="J42" s="55">
        <f t="shared" si="22"/>
        <v>61701</v>
      </c>
      <c r="K42" s="51">
        <v>0</v>
      </c>
      <c r="L42" s="52">
        <v>0</v>
      </c>
      <c r="M42" s="53">
        <v>0</v>
      </c>
      <c r="N42" s="51">
        <v>61701</v>
      </c>
      <c r="O42" s="52">
        <v>61701</v>
      </c>
      <c r="P42" s="53">
        <v>61701</v>
      </c>
      <c r="Q42" s="51">
        <f t="shared" si="19"/>
        <v>0</v>
      </c>
      <c r="R42" s="52">
        <f t="shared" si="20"/>
        <v>0</v>
      </c>
      <c r="S42" s="53">
        <f t="shared" si="21"/>
        <v>0</v>
      </c>
      <c r="T42" s="72" t="s">
        <v>162</v>
      </c>
    </row>
    <row r="43" spans="1:21" s="13" customFormat="1" ht="62.25" customHeight="1" x14ac:dyDescent="0.3">
      <c r="A43" s="82"/>
      <c r="B43" s="69">
        <v>11006</v>
      </c>
      <c r="C43" s="46" t="s">
        <v>92</v>
      </c>
      <c r="D43" s="63" t="s">
        <v>93</v>
      </c>
      <c r="E43" s="64" t="s">
        <v>37</v>
      </c>
      <c r="F43" s="80">
        <v>119792.4</v>
      </c>
      <c r="G43" s="50">
        <v>115799.7</v>
      </c>
      <c r="H43" s="51">
        <f>G43</f>
        <v>115799.7</v>
      </c>
      <c r="I43" s="52">
        <f t="shared" si="22"/>
        <v>115799.7</v>
      </c>
      <c r="J43" s="55">
        <f t="shared" si="22"/>
        <v>115799.7</v>
      </c>
      <c r="K43" s="51">
        <v>0</v>
      </c>
      <c r="L43" s="52">
        <v>0</v>
      </c>
      <c r="M43" s="53">
        <v>0</v>
      </c>
      <c r="N43" s="51">
        <v>115799.7</v>
      </c>
      <c r="O43" s="52">
        <v>115799.7</v>
      </c>
      <c r="P43" s="53">
        <v>115799.7</v>
      </c>
      <c r="Q43" s="51">
        <f t="shared" si="19"/>
        <v>0</v>
      </c>
      <c r="R43" s="52">
        <f t="shared" si="20"/>
        <v>0</v>
      </c>
      <c r="S43" s="53">
        <f t="shared" si="21"/>
        <v>0</v>
      </c>
      <c r="T43" s="72" t="s">
        <v>163</v>
      </c>
    </row>
    <row r="44" spans="1:21" s="13" customFormat="1" ht="61.5" customHeight="1" x14ac:dyDescent="0.3">
      <c r="A44" s="82"/>
      <c r="B44" s="69">
        <v>11007</v>
      </c>
      <c r="C44" s="46" t="s">
        <v>94</v>
      </c>
      <c r="D44" s="63" t="s">
        <v>95</v>
      </c>
      <c r="E44" s="64" t="s">
        <v>37</v>
      </c>
      <c r="F44" s="80">
        <v>115908.9</v>
      </c>
      <c r="G44" s="50">
        <v>111787.9</v>
      </c>
      <c r="H44" s="51">
        <f>G44</f>
        <v>111787.9</v>
      </c>
      <c r="I44" s="52">
        <f t="shared" si="22"/>
        <v>111787.9</v>
      </c>
      <c r="J44" s="55">
        <f t="shared" si="22"/>
        <v>111787.9</v>
      </c>
      <c r="K44" s="51">
        <v>0</v>
      </c>
      <c r="L44" s="52">
        <v>0</v>
      </c>
      <c r="M44" s="53">
        <v>0</v>
      </c>
      <c r="N44" s="51">
        <v>111787.9</v>
      </c>
      <c r="O44" s="52">
        <v>111787.9</v>
      </c>
      <c r="P44" s="53">
        <v>111787.9</v>
      </c>
      <c r="Q44" s="51">
        <f t="shared" si="19"/>
        <v>0</v>
      </c>
      <c r="R44" s="52">
        <f t="shared" si="20"/>
        <v>0</v>
      </c>
      <c r="S44" s="53">
        <f t="shared" si="21"/>
        <v>0</v>
      </c>
      <c r="T44" s="72" t="s">
        <v>164</v>
      </c>
    </row>
    <row r="45" spans="1:21" s="13" customFormat="1" ht="71.25" customHeight="1" x14ac:dyDescent="0.3">
      <c r="A45" s="82"/>
      <c r="B45" s="69">
        <v>11008</v>
      </c>
      <c r="C45" s="46" t="s">
        <v>96</v>
      </c>
      <c r="D45" s="63" t="s">
        <v>97</v>
      </c>
      <c r="E45" s="64" t="s">
        <v>37</v>
      </c>
      <c r="F45" s="80">
        <v>49749.4</v>
      </c>
      <c r="G45" s="50">
        <v>47812.7</v>
      </c>
      <c r="H45" s="51">
        <f>G45</f>
        <v>47812.7</v>
      </c>
      <c r="I45" s="52">
        <f t="shared" si="22"/>
        <v>47812.7</v>
      </c>
      <c r="J45" s="55">
        <f t="shared" si="22"/>
        <v>47812.7</v>
      </c>
      <c r="K45" s="51">
        <v>0</v>
      </c>
      <c r="L45" s="52">
        <v>0</v>
      </c>
      <c r="M45" s="53">
        <v>0</v>
      </c>
      <c r="N45" s="51">
        <v>47812.7</v>
      </c>
      <c r="O45" s="52">
        <v>47812.7</v>
      </c>
      <c r="P45" s="53">
        <v>47812.7</v>
      </c>
      <c r="Q45" s="51">
        <f t="shared" si="19"/>
        <v>0</v>
      </c>
      <c r="R45" s="52">
        <f t="shared" si="20"/>
        <v>0</v>
      </c>
      <c r="S45" s="53">
        <f t="shared" si="21"/>
        <v>0</v>
      </c>
      <c r="T45" s="72" t="s">
        <v>165</v>
      </c>
    </row>
    <row r="46" spans="1:21" s="59" customFormat="1" ht="63.75" customHeight="1" x14ac:dyDescent="0.3">
      <c r="A46" s="82"/>
      <c r="B46" s="69">
        <v>11010</v>
      </c>
      <c r="C46" s="46" t="s">
        <v>98</v>
      </c>
      <c r="D46" s="63" t="s">
        <v>99</v>
      </c>
      <c r="E46" s="64" t="s">
        <v>37</v>
      </c>
      <c r="F46" s="80">
        <v>99050</v>
      </c>
      <c r="G46" s="50">
        <v>122275.8</v>
      </c>
      <c r="H46" s="51">
        <f>G46</f>
        <v>122275.8</v>
      </c>
      <c r="I46" s="52">
        <f t="shared" si="22"/>
        <v>122275.8</v>
      </c>
      <c r="J46" s="55">
        <f t="shared" si="22"/>
        <v>122275.8</v>
      </c>
      <c r="K46" s="51">
        <v>0</v>
      </c>
      <c r="L46" s="52">
        <v>0</v>
      </c>
      <c r="M46" s="53">
        <v>0</v>
      </c>
      <c r="N46" s="51">
        <v>122275.8</v>
      </c>
      <c r="O46" s="52">
        <v>122275.8</v>
      </c>
      <c r="P46" s="53">
        <v>122275.8</v>
      </c>
      <c r="Q46" s="51">
        <f t="shared" si="19"/>
        <v>0</v>
      </c>
      <c r="R46" s="52">
        <f t="shared" si="20"/>
        <v>0</v>
      </c>
      <c r="S46" s="53">
        <f t="shared" si="21"/>
        <v>0</v>
      </c>
      <c r="T46" s="72" t="s">
        <v>166</v>
      </c>
    </row>
    <row r="47" spans="1:21" s="13" customFormat="1" ht="137.25" customHeight="1" x14ac:dyDescent="0.3">
      <c r="A47" s="82"/>
      <c r="B47" s="69">
        <v>11012</v>
      </c>
      <c r="C47" s="83" t="s">
        <v>100</v>
      </c>
      <c r="D47" s="47" t="s">
        <v>101</v>
      </c>
      <c r="E47" s="64" t="s">
        <v>37</v>
      </c>
      <c r="F47" s="80">
        <v>4388.7</v>
      </c>
      <c r="G47" s="50">
        <v>4388.7</v>
      </c>
      <c r="H47" s="51">
        <v>4388.7</v>
      </c>
      <c r="I47" s="52">
        <v>4388.7</v>
      </c>
      <c r="J47" s="55">
        <v>4388.7</v>
      </c>
      <c r="K47" s="51">
        <v>0</v>
      </c>
      <c r="L47" s="52">
        <v>0</v>
      </c>
      <c r="M47" s="53">
        <v>0</v>
      </c>
      <c r="N47" s="51">
        <v>4388.7</v>
      </c>
      <c r="O47" s="52">
        <v>4388.7</v>
      </c>
      <c r="P47" s="53">
        <v>4388.7</v>
      </c>
      <c r="Q47" s="51">
        <f t="shared" si="19"/>
        <v>0</v>
      </c>
      <c r="R47" s="52">
        <f t="shared" si="20"/>
        <v>0</v>
      </c>
      <c r="S47" s="53">
        <f t="shared" si="21"/>
        <v>0</v>
      </c>
      <c r="T47" s="72" t="s">
        <v>102</v>
      </c>
    </row>
    <row r="48" spans="1:21" s="13" customFormat="1" ht="56.25" customHeight="1" x14ac:dyDescent="0.3">
      <c r="A48" s="82"/>
      <c r="B48" s="84">
        <v>12001</v>
      </c>
      <c r="C48" s="46" t="s">
        <v>103</v>
      </c>
      <c r="D48" s="63" t="s">
        <v>104</v>
      </c>
      <c r="E48" s="64" t="s">
        <v>105</v>
      </c>
      <c r="F48" s="80">
        <v>7000</v>
      </c>
      <c r="G48" s="50">
        <v>0</v>
      </c>
      <c r="H48" s="51">
        <v>0</v>
      </c>
      <c r="I48" s="52">
        <v>0</v>
      </c>
      <c r="J48" s="55">
        <v>0</v>
      </c>
      <c r="K48" s="51">
        <v>0</v>
      </c>
      <c r="L48" s="52">
        <v>0</v>
      </c>
      <c r="M48" s="53">
        <v>0</v>
      </c>
      <c r="N48" s="51">
        <v>0</v>
      </c>
      <c r="O48" s="52">
        <v>0</v>
      </c>
      <c r="P48" s="53">
        <v>0</v>
      </c>
      <c r="Q48" s="51">
        <f t="shared" si="19"/>
        <v>0</v>
      </c>
      <c r="R48" s="52">
        <f t="shared" si="20"/>
        <v>0</v>
      </c>
      <c r="S48" s="53">
        <f t="shared" si="21"/>
        <v>0</v>
      </c>
      <c r="T48" s="85"/>
    </row>
    <row r="49" spans="1:21" s="13" customFormat="1" ht="213.75" customHeight="1" x14ac:dyDescent="0.3">
      <c r="A49" s="82"/>
      <c r="B49" s="69">
        <v>12004</v>
      </c>
      <c r="C49" s="46" t="s">
        <v>106</v>
      </c>
      <c r="D49" s="63" t="s">
        <v>107</v>
      </c>
      <c r="E49" s="86" t="s">
        <v>76</v>
      </c>
      <c r="F49" s="80">
        <v>495700</v>
      </c>
      <c r="G49" s="50">
        <v>495700</v>
      </c>
      <c r="H49" s="51">
        <f>G49</f>
        <v>495700</v>
      </c>
      <c r="I49" s="52">
        <f>G49</f>
        <v>495700</v>
      </c>
      <c r="J49" s="55">
        <f>G49</f>
        <v>495700</v>
      </c>
      <c r="K49" s="51">
        <v>-27929</v>
      </c>
      <c r="L49" s="52">
        <v>-54949</v>
      </c>
      <c r="M49" s="53">
        <v>-92949</v>
      </c>
      <c r="N49" s="51">
        <v>467771</v>
      </c>
      <c r="O49" s="52">
        <v>440751</v>
      </c>
      <c r="P49" s="53">
        <v>402751</v>
      </c>
      <c r="Q49" s="51">
        <f t="shared" si="19"/>
        <v>-27929</v>
      </c>
      <c r="R49" s="52">
        <f t="shared" si="20"/>
        <v>-54949</v>
      </c>
      <c r="S49" s="53">
        <f t="shared" si="21"/>
        <v>-92949</v>
      </c>
      <c r="T49" s="72" t="s">
        <v>160</v>
      </c>
    </row>
    <row r="50" spans="1:21" s="13" customFormat="1" ht="37.5" customHeight="1" x14ac:dyDescent="0.3">
      <c r="A50" s="82"/>
      <c r="B50" s="87">
        <v>32001</v>
      </c>
      <c r="C50" s="88" t="s">
        <v>108</v>
      </c>
      <c r="D50" s="89" t="s">
        <v>109</v>
      </c>
      <c r="E50" s="85" t="s">
        <v>110</v>
      </c>
      <c r="F50" s="80">
        <v>70014.5</v>
      </c>
      <c r="G50" s="50">
        <v>0</v>
      </c>
      <c r="H50" s="51">
        <v>0</v>
      </c>
      <c r="I50" s="52">
        <v>0</v>
      </c>
      <c r="J50" s="55">
        <v>0</v>
      </c>
      <c r="K50" s="51">
        <v>0</v>
      </c>
      <c r="L50" s="52">
        <v>0</v>
      </c>
      <c r="M50" s="53">
        <v>0</v>
      </c>
      <c r="N50" s="51">
        <v>0</v>
      </c>
      <c r="O50" s="52">
        <v>0</v>
      </c>
      <c r="P50" s="53">
        <v>0</v>
      </c>
      <c r="Q50" s="51">
        <f t="shared" si="19"/>
        <v>0</v>
      </c>
      <c r="R50" s="52">
        <f t="shared" si="20"/>
        <v>0</v>
      </c>
      <c r="S50" s="53">
        <f t="shared" si="21"/>
        <v>0</v>
      </c>
      <c r="T50" s="90"/>
      <c r="U50" s="57"/>
    </row>
    <row r="51" spans="1:21" s="13" customFormat="1" ht="112.5" customHeight="1" x14ac:dyDescent="0.3">
      <c r="A51" s="82"/>
      <c r="B51" s="69">
        <v>32002</v>
      </c>
      <c r="C51" s="46" t="s">
        <v>111</v>
      </c>
      <c r="D51" s="63" t="s">
        <v>112</v>
      </c>
      <c r="E51" s="64" t="s">
        <v>113</v>
      </c>
      <c r="F51" s="80">
        <v>0</v>
      </c>
      <c r="G51" s="50">
        <v>16800</v>
      </c>
      <c r="H51" s="51">
        <v>31800</v>
      </c>
      <c r="I51" s="52">
        <v>0</v>
      </c>
      <c r="J51" s="55">
        <v>0</v>
      </c>
      <c r="K51" s="51">
        <v>0</v>
      </c>
      <c r="L51" s="52">
        <v>0</v>
      </c>
      <c r="M51" s="53">
        <v>0</v>
      </c>
      <c r="N51" s="51">
        <v>31800</v>
      </c>
      <c r="O51" s="52">
        <v>0</v>
      </c>
      <c r="P51" s="53">
        <v>0</v>
      </c>
      <c r="Q51" s="51">
        <f t="shared" si="19"/>
        <v>15000</v>
      </c>
      <c r="R51" s="52">
        <f t="shared" si="20"/>
        <v>-16800</v>
      </c>
      <c r="S51" s="53">
        <f t="shared" si="21"/>
        <v>-16800</v>
      </c>
      <c r="T51" s="91" t="s">
        <v>114</v>
      </c>
    </row>
    <row r="52" spans="1:21" s="75" customFormat="1" ht="38.25" customHeight="1" x14ac:dyDescent="0.25">
      <c r="A52" s="66" t="s">
        <v>115</v>
      </c>
      <c r="B52" s="173" t="s">
        <v>116</v>
      </c>
      <c r="C52" s="174"/>
      <c r="D52" s="35" t="s">
        <v>117</v>
      </c>
      <c r="E52" s="67" t="s">
        <v>118</v>
      </c>
      <c r="F52" s="36">
        <f>SUM(F53:F58)</f>
        <v>4067376.4999999995</v>
      </c>
      <c r="G52" s="37">
        <f>SUM(G53:G58)</f>
        <v>8049711.2000000002</v>
      </c>
      <c r="H52" s="38">
        <f>SUM(H53:H58)</f>
        <v>9868785.7999999989</v>
      </c>
      <c r="I52" s="39">
        <f t="shared" ref="I52:R52" si="23">SUM(I53:I58)</f>
        <v>9774612.6999999993</v>
      </c>
      <c r="J52" s="41">
        <f t="shared" si="23"/>
        <v>9930954.7999999989</v>
      </c>
      <c r="K52" s="38">
        <f>SUM(K53:K58)</f>
        <v>0</v>
      </c>
      <c r="L52" s="39">
        <f>SUM(L53:L58)</f>
        <v>0</v>
      </c>
      <c r="M52" s="40">
        <f>SUM(M53:M58)</f>
        <v>0</v>
      </c>
      <c r="N52" s="38">
        <f t="shared" si="23"/>
        <v>9868785.7999999989</v>
      </c>
      <c r="O52" s="39">
        <f t="shared" si="23"/>
        <v>9774612.6999999993</v>
      </c>
      <c r="P52" s="40">
        <f t="shared" si="23"/>
        <v>9930954.7999999989</v>
      </c>
      <c r="Q52" s="38">
        <f>SUM(Q53:Q58)</f>
        <v>1819074.5999999992</v>
      </c>
      <c r="R52" s="39">
        <f t="shared" si="23"/>
        <v>1724901.4999999995</v>
      </c>
      <c r="S52" s="40">
        <f>SUM(S53:S58)</f>
        <v>1881243.5999999994</v>
      </c>
      <c r="T52" s="92"/>
      <c r="U52" s="37"/>
    </row>
    <row r="53" spans="1:21" s="59" customFormat="1" ht="281.25" customHeight="1" x14ac:dyDescent="0.3">
      <c r="A53" s="44"/>
      <c r="B53" s="93">
        <v>11001</v>
      </c>
      <c r="C53" s="46" t="s">
        <v>119</v>
      </c>
      <c r="D53" s="63" t="s">
        <v>120</v>
      </c>
      <c r="E53" s="64" t="s">
        <v>37</v>
      </c>
      <c r="F53" s="70">
        <v>2308653.7999999998</v>
      </c>
      <c r="G53" s="50">
        <v>5680741.9000000004</v>
      </c>
      <c r="H53" s="51">
        <f>'[2]Հ 4 (Տնտ․դաս․հոդ)'!J358</f>
        <v>7539762.5999999996</v>
      </c>
      <c r="I53" s="52">
        <f>'[2]Հ 4 (Տնտ․դաս․հոդ)'!K358</f>
        <v>7782679.2999999998</v>
      </c>
      <c r="J53" s="55">
        <f>'[2]Հ 4 (Տնտ․դաս․հոդ)'!L358</f>
        <v>7979762.2999999998</v>
      </c>
      <c r="K53" s="51">
        <v>0</v>
      </c>
      <c r="L53" s="52">
        <v>0</v>
      </c>
      <c r="M53" s="53">
        <v>0</v>
      </c>
      <c r="N53" s="51">
        <v>7539762.5999999996</v>
      </c>
      <c r="O53" s="52">
        <v>7782679.2999999998</v>
      </c>
      <c r="P53" s="53">
        <v>7979762.2999999998</v>
      </c>
      <c r="Q53" s="51">
        <f t="shared" ref="Q53:Q58" si="24">N53-G53</f>
        <v>1859020.6999999993</v>
      </c>
      <c r="R53" s="52">
        <f t="shared" ref="R53:R58" si="25">O53-G53</f>
        <v>2101937.3999999994</v>
      </c>
      <c r="S53" s="53">
        <f t="shared" ref="S53:S58" si="26">P53-G53</f>
        <v>2299020.3999999994</v>
      </c>
      <c r="T53" s="72" t="s">
        <v>121</v>
      </c>
    </row>
    <row r="54" spans="1:21" s="59" customFormat="1" ht="88.5" customHeight="1" x14ac:dyDescent="0.3">
      <c r="A54" s="60"/>
      <c r="B54" s="93">
        <v>11002</v>
      </c>
      <c r="C54" s="46" t="s">
        <v>122</v>
      </c>
      <c r="D54" s="63" t="s">
        <v>123</v>
      </c>
      <c r="E54" s="64" t="s">
        <v>37</v>
      </c>
      <c r="F54" s="70">
        <v>494216.5</v>
      </c>
      <c r="G54" s="50">
        <v>474447.8</v>
      </c>
      <c r="H54" s="51">
        <f>G54</f>
        <v>474447.8</v>
      </c>
      <c r="I54" s="52">
        <f>G54</f>
        <v>474447.8</v>
      </c>
      <c r="J54" s="55">
        <f>G54</f>
        <v>474447.8</v>
      </c>
      <c r="K54" s="51">
        <v>0</v>
      </c>
      <c r="L54" s="52">
        <v>0</v>
      </c>
      <c r="M54" s="53">
        <v>0</v>
      </c>
      <c r="N54" s="51">
        <v>474447.8</v>
      </c>
      <c r="O54" s="52">
        <v>474447.8</v>
      </c>
      <c r="P54" s="53">
        <v>474447.8</v>
      </c>
      <c r="Q54" s="51">
        <f t="shared" si="24"/>
        <v>0</v>
      </c>
      <c r="R54" s="52">
        <f t="shared" si="25"/>
        <v>0</v>
      </c>
      <c r="S54" s="53">
        <f t="shared" si="26"/>
        <v>0</v>
      </c>
      <c r="T54" s="72" t="s">
        <v>124</v>
      </c>
    </row>
    <row r="55" spans="1:21" s="59" customFormat="1" ht="146.25" customHeight="1" x14ac:dyDescent="0.3">
      <c r="A55" s="60"/>
      <c r="B55" s="93">
        <v>11003</v>
      </c>
      <c r="C55" s="46" t="s">
        <v>125</v>
      </c>
      <c r="D55" s="63" t="s">
        <v>125</v>
      </c>
      <c r="E55" s="64" t="s">
        <v>37</v>
      </c>
      <c r="F55" s="70">
        <v>7500</v>
      </c>
      <c r="G55" s="50">
        <v>3000</v>
      </c>
      <c r="H55" s="51">
        <v>3000</v>
      </c>
      <c r="I55" s="52">
        <v>3000</v>
      </c>
      <c r="J55" s="55">
        <v>3000</v>
      </c>
      <c r="K55" s="51">
        <v>0</v>
      </c>
      <c r="L55" s="52">
        <v>0</v>
      </c>
      <c r="M55" s="53">
        <v>0</v>
      </c>
      <c r="N55" s="51">
        <v>3000</v>
      </c>
      <c r="O55" s="52">
        <v>3000</v>
      </c>
      <c r="P55" s="53">
        <v>3000</v>
      </c>
      <c r="Q55" s="51">
        <f t="shared" si="24"/>
        <v>0</v>
      </c>
      <c r="R55" s="52">
        <f t="shared" si="25"/>
        <v>0</v>
      </c>
      <c r="S55" s="53">
        <f t="shared" si="26"/>
        <v>0</v>
      </c>
      <c r="T55" s="81" t="s">
        <v>126</v>
      </c>
    </row>
    <row r="56" spans="1:21" s="13" customFormat="1" ht="121.5" customHeight="1" x14ac:dyDescent="0.3">
      <c r="A56" s="60"/>
      <c r="B56" s="93">
        <v>11004</v>
      </c>
      <c r="C56" s="46" t="s">
        <v>127</v>
      </c>
      <c r="D56" s="63" t="s">
        <v>128</v>
      </c>
      <c r="E56" s="64" t="s">
        <v>37</v>
      </c>
      <c r="F56" s="70">
        <v>242099.8</v>
      </c>
      <c r="G56" s="50">
        <f>'[2]Հ 4 (Տնտ․դաս․հոդ)'!I420+'[2]Հ 4 (Տնտ․դաս․հոդ)'!I418</f>
        <v>192100</v>
      </c>
      <c r="H56" s="51">
        <f>'[2]Հ 4 (Տնտ․դաս․հոդ)'!J420+'[2]Հ 4 (Տնտ․դաս․հոդ)'!J418</f>
        <v>521208</v>
      </c>
      <c r="I56" s="52">
        <f>'[2]Հ 4 (Տնտ․դաս․հոդ)'!K420+'[2]Հ 4 (Տնտ․դաս․հոդ)'!K418</f>
        <v>434340</v>
      </c>
      <c r="J56" s="55">
        <f>'[2]Հ 4 (Տնտ․դաս․հոդ)'!L420+'[2]Հ 4 (Տնտ․դաս․հոդ)'!L418</f>
        <v>347472</v>
      </c>
      <c r="K56" s="51">
        <v>0</v>
      </c>
      <c r="L56" s="52">
        <v>0</v>
      </c>
      <c r="M56" s="53">
        <v>0</v>
      </c>
      <c r="N56" s="51">
        <v>521208</v>
      </c>
      <c r="O56" s="52">
        <v>434340</v>
      </c>
      <c r="P56" s="53">
        <v>347472</v>
      </c>
      <c r="Q56" s="51">
        <f t="shared" si="24"/>
        <v>329108</v>
      </c>
      <c r="R56" s="52">
        <f t="shared" si="25"/>
        <v>242240</v>
      </c>
      <c r="S56" s="53">
        <f t="shared" si="26"/>
        <v>155372</v>
      </c>
      <c r="T56" s="81" t="s">
        <v>129</v>
      </c>
    </row>
    <row r="57" spans="1:21" s="59" customFormat="1" ht="158.25" customHeight="1" x14ac:dyDescent="0.3">
      <c r="A57" s="60"/>
      <c r="B57" s="93">
        <v>31001</v>
      </c>
      <c r="C57" s="46" t="s">
        <v>130</v>
      </c>
      <c r="D57" s="63" t="s">
        <v>65</v>
      </c>
      <c r="E57" s="64" t="s">
        <v>66</v>
      </c>
      <c r="F57" s="70">
        <v>175327</v>
      </c>
      <c r="G57" s="50">
        <v>699421.5</v>
      </c>
      <c r="H57" s="51">
        <v>277879</v>
      </c>
      <c r="I57" s="52">
        <v>17660</v>
      </c>
      <c r="J57" s="55">
        <v>17660</v>
      </c>
      <c r="K57" s="51">
        <v>0</v>
      </c>
      <c r="L57" s="52">
        <v>0</v>
      </c>
      <c r="M57" s="53">
        <v>0</v>
      </c>
      <c r="N57" s="51">
        <v>277879</v>
      </c>
      <c r="O57" s="52">
        <v>17660</v>
      </c>
      <c r="P57" s="53">
        <v>17660</v>
      </c>
      <c r="Q57" s="51">
        <f t="shared" si="24"/>
        <v>-421542.5</v>
      </c>
      <c r="R57" s="52">
        <f t="shared" si="25"/>
        <v>-681761.5</v>
      </c>
      <c r="S57" s="53">
        <f t="shared" si="26"/>
        <v>-681761.5</v>
      </c>
      <c r="T57" s="81" t="s">
        <v>131</v>
      </c>
    </row>
    <row r="58" spans="1:21" s="13" customFormat="1" ht="225.75" customHeight="1" x14ac:dyDescent="0.3">
      <c r="A58" s="60"/>
      <c r="B58" s="93">
        <v>32001</v>
      </c>
      <c r="C58" s="46" t="s">
        <v>132</v>
      </c>
      <c r="D58" s="63" t="s">
        <v>133</v>
      </c>
      <c r="E58" s="64" t="s">
        <v>134</v>
      </c>
      <c r="F58" s="70">
        <v>839579.4</v>
      </c>
      <c r="G58" s="50">
        <v>1000000</v>
      </c>
      <c r="H58" s="51">
        <v>1052488.3999999999</v>
      </c>
      <c r="I58" s="52">
        <v>1062485.6000000001</v>
      </c>
      <c r="J58" s="55">
        <v>1108612.7</v>
      </c>
      <c r="K58" s="51">
        <v>0</v>
      </c>
      <c r="L58" s="52">
        <v>0</v>
      </c>
      <c r="M58" s="53">
        <v>0</v>
      </c>
      <c r="N58" s="51">
        <v>1052488.3999999999</v>
      </c>
      <c r="O58" s="52">
        <v>1062485.6000000001</v>
      </c>
      <c r="P58" s="53">
        <v>1108612.7</v>
      </c>
      <c r="Q58" s="51">
        <f t="shared" si="24"/>
        <v>52488.399999999907</v>
      </c>
      <c r="R58" s="52">
        <f t="shared" si="25"/>
        <v>62485.600000000093</v>
      </c>
      <c r="S58" s="53">
        <f t="shared" si="26"/>
        <v>108612.69999999995</v>
      </c>
      <c r="T58" s="81" t="s">
        <v>135</v>
      </c>
    </row>
    <row r="59" spans="1:21" s="75" customFormat="1" ht="88.5" customHeight="1" x14ac:dyDescent="0.25">
      <c r="A59" s="66" t="s">
        <v>136</v>
      </c>
      <c r="B59" s="173" t="s">
        <v>137</v>
      </c>
      <c r="C59" s="174"/>
      <c r="D59" s="35" t="s">
        <v>138</v>
      </c>
      <c r="E59" s="67" t="s">
        <v>139</v>
      </c>
      <c r="F59" s="36">
        <f t="shared" ref="F59:P59" si="27">SUM(F60:F60)</f>
        <v>42500.7</v>
      </c>
      <c r="G59" s="37">
        <f t="shared" si="27"/>
        <v>40800.699999999997</v>
      </c>
      <c r="H59" s="38">
        <f t="shared" si="27"/>
        <v>40800.699999999997</v>
      </c>
      <c r="I59" s="39">
        <f t="shared" si="27"/>
        <v>40800.699999999997</v>
      </c>
      <c r="J59" s="41">
        <f t="shared" si="27"/>
        <v>40800.699999999997</v>
      </c>
      <c r="K59" s="38">
        <f>SUM(K60:K60)</f>
        <v>0</v>
      </c>
      <c r="L59" s="39">
        <f>SUM(L60:L60)</f>
        <v>0</v>
      </c>
      <c r="M59" s="40">
        <f>SUM(M60:M60)</f>
        <v>0</v>
      </c>
      <c r="N59" s="38">
        <f t="shared" si="27"/>
        <v>40800.699999999997</v>
      </c>
      <c r="O59" s="39">
        <f t="shared" si="27"/>
        <v>40800.699999999997</v>
      </c>
      <c r="P59" s="40">
        <f t="shared" si="27"/>
        <v>40800.699999999997</v>
      </c>
      <c r="Q59" s="38">
        <f>SUM(Q60:Q60)</f>
        <v>0</v>
      </c>
      <c r="R59" s="39">
        <f t="shared" ref="R59:S59" si="28">SUM(R60:R60)</f>
        <v>0</v>
      </c>
      <c r="S59" s="40">
        <f t="shared" si="28"/>
        <v>0</v>
      </c>
      <c r="T59" s="78"/>
    </row>
    <row r="60" spans="1:21" s="59" customFormat="1" ht="129" customHeight="1" thickBot="1" x14ac:dyDescent="0.35">
      <c r="A60" s="94"/>
      <c r="B60" s="93">
        <v>11001</v>
      </c>
      <c r="C60" s="46" t="s">
        <v>137</v>
      </c>
      <c r="D60" s="95" t="s">
        <v>140</v>
      </c>
      <c r="E60" s="64" t="s">
        <v>37</v>
      </c>
      <c r="F60" s="70">
        <v>42500.7</v>
      </c>
      <c r="G60" s="50">
        <v>40800.699999999997</v>
      </c>
      <c r="H60" s="96">
        <f>G60</f>
        <v>40800.699999999997</v>
      </c>
      <c r="I60" s="97">
        <f>H60</f>
        <v>40800.699999999997</v>
      </c>
      <c r="J60" s="99">
        <f>I60</f>
        <v>40800.699999999997</v>
      </c>
      <c r="K60" s="96">
        <v>0</v>
      </c>
      <c r="L60" s="97">
        <v>0</v>
      </c>
      <c r="M60" s="98">
        <v>0</v>
      </c>
      <c r="N60" s="96">
        <v>40800.699999999997</v>
      </c>
      <c r="O60" s="97">
        <v>40800.699999999997</v>
      </c>
      <c r="P60" s="98">
        <v>40800.699999999997</v>
      </c>
      <c r="Q60" s="96">
        <f>N60-G60</f>
        <v>0</v>
      </c>
      <c r="R60" s="97">
        <f>O60-G60</f>
        <v>0</v>
      </c>
      <c r="S60" s="98">
        <f>P60-G60</f>
        <v>0</v>
      </c>
      <c r="T60" s="100" t="s">
        <v>141</v>
      </c>
    </row>
    <row r="61" spans="1:21" ht="26.25" customHeight="1" x14ac:dyDescent="0.3">
      <c r="C61" s="5"/>
      <c r="D61" s="5"/>
      <c r="E61" s="5"/>
      <c r="F61" s="101"/>
      <c r="N61" s="102"/>
      <c r="O61" s="102"/>
      <c r="P61" s="102"/>
    </row>
    <row r="62" spans="1:21" ht="27.75" customHeight="1" x14ac:dyDescent="0.3">
      <c r="B62" s="103"/>
      <c r="C62" s="103"/>
      <c r="D62" s="103"/>
      <c r="E62" s="103"/>
      <c r="F62" s="104"/>
      <c r="G62" s="104"/>
      <c r="H62" s="105"/>
      <c r="I62" s="105"/>
      <c r="J62" s="105"/>
    </row>
    <row r="63" spans="1:21" ht="27.75" customHeight="1" x14ac:dyDescent="0.3">
      <c r="B63" s="106">
        <v>6</v>
      </c>
      <c r="C63" s="107" t="s">
        <v>142</v>
      </c>
      <c r="D63" s="103"/>
      <c r="E63" s="103"/>
      <c r="F63" s="104"/>
      <c r="G63" s="108"/>
      <c r="H63" s="105"/>
      <c r="I63" s="105"/>
      <c r="J63" s="105"/>
      <c r="T63" s="2"/>
    </row>
    <row r="64" spans="1:21" ht="27.75" customHeight="1" x14ac:dyDescent="0.3">
      <c r="B64" s="106">
        <v>8</v>
      </c>
      <c r="C64" s="107" t="s">
        <v>155</v>
      </c>
      <c r="D64" s="103"/>
      <c r="E64" s="103"/>
      <c r="F64" s="104"/>
      <c r="G64" s="108"/>
      <c r="H64" s="105"/>
      <c r="I64" s="105"/>
      <c r="J64" s="105"/>
      <c r="T64" s="2"/>
    </row>
    <row r="65" spans="2:19" ht="36" customHeight="1" x14ac:dyDescent="0.3">
      <c r="B65" s="109">
        <v>26</v>
      </c>
      <c r="C65" s="110" t="s">
        <v>143</v>
      </c>
    </row>
    <row r="66" spans="2:19" ht="21" customHeight="1" x14ac:dyDescent="0.3"/>
    <row r="67" spans="2:19" ht="26.25" customHeight="1" x14ac:dyDescent="0.3"/>
    <row r="68" spans="2:19" ht="38.25" customHeight="1" x14ac:dyDescent="0.3"/>
    <row r="69" spans="2:19" ht="33" customHeight="1" x14ac:dyDescent="0.3">
      <c r="F69" s="175"/>
      <c r="G69" s="175"/>
      <c r="H69" s="175"/>
      <c r="I69" s="175"/>
      <c r="J69" s="175"/>
    </row>
    <row r="70" spans="2:19" ht="48.75" customHeight="1" x14ac:dyDescent="0.3">
      <c r="F70" s="175"/>
      <c r="G70" s="175"/>
      <c r="H70" s="175"/>
      <c r="I70" s="175"/>
      <c r="J70" s="175"/>
    </row>
    <row r="71" spans="2:19" ht="33" customHeight="1" x14ac:dyDescent="0.3">
      <c r="F71" s="169"/>
      <c r="G71" s="169"/>
      <c r="H71" s="169"/>
      <c r="I71" s="169"/>
      <c r="J71" s="169"/>
    </row>
    <row r="72" spans="2:19" ht="34.5" customHeight="1" x14ac:dyDescent="0.3">
      <c r="F72" s="169"/>
      <c r="G72" s="169"/>
      <c r="H72" s="169"/>
      <c r="I72" s="169"/>
      <c r="J72" s="169"/>
      <c r="K72" s="111"/>
      <c r="L72" s="111"/>
      <c r="M72" s="111"/>
      <c r="Q72" s="111"/>
      <c r="R72" s="111"/>
      <c r="S72" s="111"/>
    </row>
    <row r="73" spans="2:19" ht="27.75" customHeight="1" x14ac:dyDescent="0.3">
      <c r="F73" s="169"/>
      <c r="G73" s="169"/>
      <c r="H73" s="169"/>
      <c r="I73" s="169"/>
      <c r="J73" s="169"/>
      <c r="K73" s="111"/>
      <c r="L73" s="111"/>
      <c r="M73" s="111"/>
      <c r="Q73" s="111"/>
      <c r="R73" s="111"/>
      <c r="S73" s="111"/>
    </row>
    <row r="74" spans="2:19" ht="24.75" customHeight="1" x14ac:dyDescent="0.3"/>
    <row r="79" spans="2:19" ht="93" customHeight="1" x14ac:dyDescent="0.3">
      <c r="B79" s="2"/>
      <c r="C79" s="2"/>
      <c r="D79" s="2"/>
      <c r="E79" s="2"/>
      <c r="F79" s="13"/>
      <c r="G79" s="101"/>
      <c r="H79" s="57"/>
      <c r="I79" s="57"/>
      <c r="J79" s="57"/>
    </row>
    <row r="80" spans="2:19" ht="55.5" customHeight="1" x14ac:dyDescent="0.3">
      <c r="B80" s="2"/>
      <c r="C80" s="2"/>
      <c r="D80" s="2"/>
      <c r="E80" s="2"/>
      <c r="F80" s="13"/>
      <c r="G80" s="101"/>
      <c r="H80" s="57"/>
      <c r="I80" s="57"/>
      <c r="J80" s="57"/>
    </row>
  </sheetData>
  <mergeCells count="26">
    <mergeCell ref="A3:J3"/>
    <mergeCell ref="N5:P5"/>
    <mergeCell ref="F71:J73"/>
    <mergeCell ref="A7:A13"/>
    <mergeCell ref="B7:B13"/>
    <mergeCell ref="K5:M5"/>
    <mergeCell ref="B52:C52"/>
    <mergeCell ref="B59:C59"/>
    <mergeCell ref="F69:J69"/>
    <mergeCell ref="F70:J70"/>
    <mergeCell ref="B14:C14"/>
    <mergeCell ref="B31:C31"/>
    <mergeCell ref="B36:C36"/>
    <mergeCell ref="B38:C38"/>
    <mergeCell ref="T29:T30"/>
    <mergeCell ref="H4:J4"/>
    <mergeCell ref="A5:B6"/>
    <mergeCell ref="C5:C6"/>
    <mergeCell ref="D5:D6"/>
    <mergeCell ref="E5:E6"/>
    <mergeCell ref="F5:F6"/>
    <mergeCell ref="G5:G6"/>
    <mergeCell ref="H5:J5"/>
    <mergeCell ref="T23:T28"/>
    <mergeCell ref="Q5:S5"/>
    <mergeCell ref="T5:T6"/>
  </mergeCells>
  <pageMargins left="0.24" right="0.16" top="0.2" bottom="0.2" header="0.2" footer="0.22"/>
  <pageSetup paperSize="9" scale="63" orientation="landscape" r:id="rId1"/>
  <ignoredErrors>
    <ignoredError sqref="I6:I8 J6:J9" numberStoredAsText="1"/>
    <ignoredError sqref="Q36:S36 Q38:S3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2026-28_bazayin,+nor cragrer</vt:lpstr>
      <vt:lpstr>'2026-28_bazayin,+nor cragrer'!Print_Area</vt:lpstr>
      <vt:lpstr>'2026-28_bazayin,+nor cragrer'!Print_Titles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2025-04-15T08:02:50Z</dcterms:modified>
</cp:coreProperties>
</file>